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4F61258C-B23C-4B25-A6B7-AFAD9983D752}" xr6:coauthVersionLast="47" xr6:coauthVersionMax="47" xr10:uidLastSave="{00000000-0000-0000-0000-000000000000}"/>
  <bookViews>
    <workbookView xWindow="-19310" yWindow="-110" windowWidth="19420" windowHeight="103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3" l="1"/>
  <c r="K58" i="3"/>
  <c r="L58" i="3"/>
  <c r="M58" i="3"/>
  <c r="N58" i="3"/>
  <c r="J57" i="3"/>
  <c r="K57" i="3"/>
  <c r="L57" i="3"/>
  <c r="M57" i="3"/>
  <c r="N57" i="3"/>
  <c r="J53" i="3"/>
  <c r="J54" i="3" s="1"/>
  <c r="K53" i="3"/>
  <c r="K54" i="3" s="1"/>
  <c r="L53" i="3"/>
  <c r="L54" i="3" s="1"/>
  <c r="M53" i="3"/>
  <c r="N53" i="3"/>
  <c r="M54" i="3"/>
  <c r="N54" i="3"/>
  <c r="J49" i="3"/>
  <c r="J50" i="3" s="1"/>
  <c r="K49" i="3"/>
  <c r="K50" i="3" s="1"/>
  <c r="L49" i="3"/>
  <c r="M49" i="3"/>
  <c r="N49" i="3"/>
  <c r="L50" i="3"/>
  <c r="M50" i="3"/>
  <c r="N50" i="3"/>
  <c r="J16" i="3"/>
  <c r="K16" i="3"/>
  <c r="L16" i="3"/>
  <c r="M16" i="3"/>
  <c r="N16" i="3"/>
  <c r="J13" i="3"/>
  <c r="K13" i="3"/>
  <c r="K10" i="3"/>
  <c r="L10" i="3"/>
  <c r="M10" i="3"/>
  <c r="N10" i="3"/>
  <c r="J7" i="3"/>
  <c r="K7" i="3"/>
  <c r="L7" i="3"/>
  <c r="M7" i="3"/>
  <c r="N7" i="3"/>
  <c r="J46" i="3"/>
  <c r="J31" i="3"/>
  <c r="K31" i="3"/>
  <c r="L31" i="3"/>
  <c r="M31" i="3"/>
  <c r="N31" i="3"/>
  <c r="J30" i="3"/>
  <c r="K30" i="3"/>
  <c r="L30" i="3"/>
  <c r="M30" i="3"/>
  <c r="N30" i="3"/>
  <c r="J34" i="3"/>
  <c r="K34" i="3"/>
  <c r="L34" i="3"/>
  <c r="M34" i="3"/>
  <c r="N34" i="3"/>
  <c r="J37" i="3"/>
  <c r="K37" i="3"/>
  <c r="L37" i="3"/>
  <c r="M37" i="3"/>
  <c r="N37" i="3"/>
  <c r="J40" i="3"/>
  <c r="K40" i="3"/>
  <c r="L40" i="3"/>
  <c r="M40" i="3"/>
  <c r="N40" i="3"/>
  <c r="J43" i="3"/>
  <c r="K43" i="3"/>
  <c r="L43" i="3"/>
  <c r="M43" i="3"/>
  <c r="N43" i="3"/>
  <c r="J27" i="3"/>
  <c r="K27" i="3"/>
  <c r="L27" i="3"/>
  <c r="M27" i="3"/>
  <c r="N27" i="3"/>
  <c r="J26" i="3"/>
  <c r="K26" i="3"/>
  <c r="L26" i="3"/>
  <c r="M26" i="3"/>
  <c r="N26" i="3"/>
  <c r="J23" i="3"/>
  <c r="K23" i="3"/>
  <c r="L23" i="3"/>
  <c r="M23" i="3"/>
  <c r="N23" i="3"/>
  <c r="J22" i="3"/>
  <c r="K22" i="3"/>
  <c r="L22" i="3"/>
  <c r="M22" i="3"/>
  <c r="N22" i="3"/>
  <c r="J42" i="3"/>
  <c r="K41" i="3"/>
  <c r="J41" i="3"/>
  <c r="J19" i="3"/>
  <c r="K18" i="3" s="1"/>
  <c r="C67" i="3"/>
  <c r="D67" i="3"/>
  <c r="E67" i="3"/>
  <c r="F67" i="3"/>
  <c r="G67" i="3"/>
  <c r="H67" i="3"/>
  <c r="I67" i="3"/>
  <c r="J67" i="3"/>
  <c r="B67" i="3"/>
  <c r="C61" i="3"/>
  <c r="D61" i="3"/>
  <c r="E61" i="3"/>
  <c r="F61" i="3"/>
  <c r="G61" i="3"/>
  <c r="H61" i="3"/>
  <c r="I61" i="3"/>
  <c r="J61" i="3"/>
  <c r="K61" i="3"/>
  <c r="B61" i="3"/>
  <c r="D58" i="3"/>
  <c r="E58" i="3"/>
  <c r="F58" i="3"/>
  <c r="G58" i="3"/>
  <c r="H58" i="3"/>
  <c r="I58" i="3"/>
  <c r="B58" i="3"/>
  <c r="C58" i="3"/>
  <c r="D54" i="3"/>
  <c r="E54" i="3"/>
  <c r="F54" i="3"/>
  <c r="G54" i="3"/>
  <c r="H54" i="3"/>
  <c r="I54" i="3"/>
  <c r="B54" i="3"/>
  <c r="C54" i="3"/>
  <c r="C70" i="3"/>
  <c r="D70" i="3"/>
  <c r="E70" i="3"/>
  <c r="F70" i="3"/>
  <c r="G70" i="3"/>
  <c r="H70" i="3"/>
  <c r="I70" i="3"/>
  <c r="J70" i="3"/>
  <c r="B70" i="3"/>
  <c r="C64" i="3"/>
  <c r="D64" i="3"/>
  <c r="E64" i="3"/>
  <c r="F64" i="3"/>
  <c r="G64" i="3"/>
  <c r="H64" i="3"/>
  <c r="I64" i="3"/>
  <c r="J64" i="3"/>
  <c r="K64" i="3"/>
  <c r="B64" i="3"/>
  <c r="K62" i="3"/>
  <c r="K65" i="3"/>
  <c r="K68" i="3"/>
  <c r="J69" i="3"/>
  <c r="J66" i="3"/>
  <c r="J68" i="3"/>
  <c r="J65" i="3"/>
  <c r="J63" i="3"/>
  <c r="J62" i="3"/>
  <c r="E63" i="3"/>
  <c r="F63" i="3"/>
  <c r="G63" i="3"/>
  <c r="H63" i="3"/>
  <c r="I63" i="3"/>
  <c r="D66" i="3"/>
  <c r="E66" i="3"/>
  <c r="F66" i="3"/>
  <c r="G66" i="3"/>
  <c r="H66" i="3"/>
  <c r="I66" i="3"/>
  <c r="C69" i="3"/>
  <c r="D69" i="3"/>
  <c r="E69" i="3"/>
  <c r="F69" i="3"/>
  <c r="G69" i="3"/>
  <c r="H69" i="3"/>
  <c r="I69" i="3"/>
  <c r="C66" i="3"/>
  <c r="C63" i="3"/>
  <c r="D63" i="3"/>
  <c r="B69" i="3"/>
  <c r="B66" i="3"/>
  <c r="B63" i="3"/>
  <c r="K59" i="3"/>
  <c r="J59" i="3"/>
  <c r="J60" i="3" s="1"/>
  <c r="D60" i="3"/>
  <c r="E60" i="3"/>
  <c r="F60" i="3"/>
  <c r="G60" i="3"/>
  <c r="H60" i="3"/>
  <c r="I60" i="3"/>
  <c r="C60" i="3"/>
  <c r="B60" i="3"/>
  <c r="K55" i="3"/>
  <c r="L55" i="3" s="1"/>
  <c r="D56" i="3"/>
  <c r="E56" i="3"/>
  <c r="F56" i="3"/>
  <c r="G56" i="3"/>
  <c r="H56" i="3"/>
  <c r="I56" i="3"/>
  <c r="K56" i="3"/>
  <c r="C56" i="3"/>
  <c r="B56" i="3"/>
  <c r="J55" i="3"/>
  <c r="J56" i="3" s="1"/>
  <c r="K47" i="3"/>
  <c r="L47" i="3" s="1"/>
  <c r="C48" i="3"/>
  <c r="C50" i="3" s="1"/>
  <c r="D48" i="3"/>
  <c r="D50" i="3" s="1"/>
  <c r="E48" i="3"/>
  <c r="F48" i="3"/>
  <c r="G48" i="3"/>
  <c r="H48" i="3"/>
  <c r="H50" i="3" s="1"/>
  <c r="I48" i="3"/>
  <c r="J48" i="3"/>
  <c r="K48" i="3"/>
  <c r="B48" i="3"/>
  <c r="J52" i="3"/>
  <c r="K51" i="3" s="1"/>
  <c r="C52" i="3"/>
  <c r="D52" i="3"/>
  <c r="E52" i="3"/>
  <c r="F52" i="3"/>
  <c r="G52" i="3"/>
  <c r="H52" i="3"/>
  <c r="I52" i="3"/>
  <c r="J51" i="3" s="1"/>
  <c r="B52" i="3"/>
  <c r="J47" i="3"/>
  <c r="K45" i="3"/>
  <c r="K46" i="3" s="1"/>
  <c r="L45" i="3" s="1"/>
  <c r="J45" i="3"/>
  <c r="K24" i="3"/>
  <c r="K28" i="3"/>
  <c r="K32" i="3"/>
  <c r="K35" i="3"/>
  <c r="K38" i="3"/>
  <c r="J39" i="3"/>
  <c r="J38" i="3"/>
  <c r="J36" i="3"/>
  <c r="J35" i="3"/>
  <c r="J33" i="3"/>
  <c r="J29" i="3"/>
  <c r="J25" i="3"/>
  <c r="K21" i="3"/>
  <c r="L21" i="3" s="1"/>
  <c r="M21" i="3" s="1"/>
  <c r="N21" i="3" s="1"/>
  <c r="J21" i="3"/>
  <c r="K20" i="3" s="1"/>
  <c r="J32" i="3"/>
  <c r="J28" i="3"/>
  <c r="J24" i="3"/>
  <c r="J20" i="3"/>
  <c r="J18" i="3"/>
  <c r="K15" i="3"/>
  <c r="K14" i="3"/>
  <c r="J14" i="3"/>
  <c r="K12" i="3"/>
  <c r="L12" i="3"/>
  <c r="J12" i="3"/>
  <c r="K11" i="3"/>
  <c r="J11" i="3"/>
  <c r="L6" i="3"/>
  <c r="L9" i="3"/>
  <c r="K8" i="3"/>
  <c r="J8" i="3"/>
  <c r="K5" i="3"/>
  <c r="J5" i="3"/>
  <c r="J4" i="3"/>
  <c r="K3" i="3" s="1"/>
  <c r="K4" i="3" s="1"/>
  <c r="J3" i="3"/>
  <c r="E50" i="3"/>
  <c r="F50" i="3"/>
  <c r="I50" i="3"/>
  <c r="G50" i="3"/>
  <c r="D53" i="3"/>
  <c r="E53" i="3"/>
  <c r="F53" i="3"/>
  <c r="G53" i="3"/>
  <c r="H53" i="3"/>
  <c r="I53" i="3"/>
  <c r="D57" i="3"/>
  <c r="E57" i="3"/>
  <c r="F57" i="3"/>
  <c r="G57" i="3"/>
  <c r="H57" i="3"/>
  <c r="I57" i="3"/>
  <c r="C57" i="3"/>
  <c r="C53" i="3"/>
  <c r="D49" i="3"/>
  <c r="E49" i="3"/>
  <c r="F49" i="3"/>
  <c r="G49" i="3"/>
  <c r="H49" i="3"/>
  <c r="I49" i="3"/>
  <c r="D196" i="1"/>
  <c r="E196" i="1"/>
  <c r="D197" i="1"/>
  <c r="E197" i="1"/>
  <c r="D198" i="1"/>
  <c r="E198" i="1"/>
  <c r="D202" i="1"/>
  <c r="E202" i="1"/>
  <c r="D203" i="1"/>
  <c r="E203" i="1"/>
  <c r="F183" i="1"/>
  <c r="G183" i="1"/>
  <c r="H183" i="1"/>
  <c r="F184" i="1"/>
  <c r="G184" i="1"/>
  <c r="H184" i="1"/>
  <c r="F185" i="1"/>
  <c r="G185" i="1"/>
  <c r="H185" i="1"/>
  <c r="F186" i="1"/>
  <c r="G186" i="1"/>
  <c r="H186" i="1"/>
  <c r="F187" i="1"/>
  <c r="G187" i="1"/>
  <c r="H187" i="1"/>
  <c r="F188" i="1"/>
  <c r="G188" i="1"/>
  <c r="H188" i="1"/>
  <c r="F189" i="1"/>
  <c r="G189" i="1"/>
  <c r="H189" i="1"/>
  <c r="F190" i="1"/>
  <c r="G190" i="1"/>
  <c r="H190" i="1"/>
  <c r="F191" i="1"/>
  <c r="G191" i="1"/>
  <c r="H191" i="1"/>
  <c r="F192" i="1"/>
  <c r="G192" i="1"/>
  <c r="H192" i="1"/>
  <c r="F193" i="1"/>
  <c r="G193" i="1"/>
  <c r="H193" i="1"/>
  <c r="F194" i="1"/>
  <c r="G194" i="1"/>
  <c r="H194" i="1"/>
  <c r="F195" i="1"/>
  <c r="G195" i="1"/>
  <c r="H195" i="1"/>
  <c r="F196" i="1"/>
  <c r="G196" i="1"/>
  <c r="H196" i="1"/>
  <c r="F197" i="1"/>
  <c r="G197" i="1"/>
  <c r="H197" i="1"/>
  <c r="F198" i="1"/>
  <c r="G198" i="1"/>
  <c r="H198" i="1"/>
  <c r="G199" i="1"/>
  <c r="H199" i="1"/>
  <c r="G200" i="1"/>
  <c r="H200" i="1"/>
  <c r="G201" i="1"/>
  <c r="H201" i="1"/>
  <c r="F202" i="1"/>
  <c r="G202" i="1"/>
  <c r="H202" i="1"/>
  <c r="F203" i="1"/>
  <c r="G203" i="1"/>
  <c r="H203" i="1"/>
  <c r="C203" i="1"/>
  <c r="C196" i="1"/>
  <c r="C197" i="1"/>
  <c r="C198" i="1"/>
  <c r="C202" i="1"/>
  <c r="E183" i="1"/>
  <c r="E184" i="1"/>
  <c r="E185" i="1"/>
  <c r="E186" i="1"/>
  <c r="E187" i="1"/>
  <c r="E188" i="1"/>
  <c r="E189" i="1"/>
  <c r="E190" i="1"/>
  <c r="E191" i="1"/>
  <c r="E192" i="1"/>
  <c r="E193" i="1"/>
  <c r="E194" i="1"/>
  <c r="E195" i="1"/>
  <c r="D183" i="1"/>
  <c r="D184" i="1"/>
  <c r="D185" i="1"/>
  <c r="D186" i="1"/>
  <c r="D187" i="1"/>
  <c r="D188" i="1"/>
  <c r="D189" i="1"/>
  <c r="D190" i="1"/>
  <c r="D191" i="1"/>
  <c r="D192" i="1"/>
  <c r="D193" i="1"/>
  <c r="D194" i="1"/>
  <c r="D195" i="1"/>
  <c r="C183" i="1"/>
  <c r="C184" i="1"/>
  <c r="C185" i="1"/>
  <c r="C186" i="1"/>
  <c r="C187" i="1"/>
  <c r="C188" i="1"/>
  <c r="C189" i="1"/>
  <c r="C190" i="1"/>
  <c r="C191" i="1"/>
  <c r="C192" i="1"/>
  <c r="C193" i="1"/>
  <c r="C194" i="1"/>
  <c r="C195" i="1"/>
  <c r="C181" i="1"/>
  <c r="D181" i="1"/>
  <c r="E181" i="1"/>
  <c r="F181" i="1"/>
  <c r="G181" i="1"/>
  <c r="H181" i="1"/>
  <c r="C182" i="1"/>
  <c r="D182" i="1"/>
  <c r="E182" i="1"/>
  <c r="F182" i="1"/>
  <c r="G182" i="1"/>
  <c r="H182" i="1"/>
  <c r="C180" i="1"/>
  <c r="D180" i="1"/>
  <c r="E180" i="1"/>
  <c r="F180" i="1"/>
  <c r="G180" i="1"/>
  <c r="H180" i="1"/>
  <c r="M45" i="3" l="1"/>
  <c r="L46" i="3"/>
  <c r="L67" i="3"/>
  <c r="L64" i="3"/>
  <c r="L61" i="3"/>
  <c r="L70" i="3"/>
  <c r="K70" i="3"/>
  <c r="K67" i="3"/>
  <c r="K42" i="3"/>
  <c r="L41" i="3" s="1"/>
  <c r="K19" i="3"/>
  <c r="L18" i="3" s="1"/>
  <c r="K69" i="3"/>
  <c r="L68" i="3" s="1"/>
  <c r="K66" i="3"/>
  <c r="L65" i="3" s="1"/>
  <c r="K63" i="3"/>
  <c r="L62" i="3" s="1"/>
  <c r="K60" i="3"/>
  <c r="L59" i="3" s="1"/>
  <c r="L56" i="3"/>
  <c r="M55" i="3" s="1"/>
  <c r="L48" i="3"/>
  <c r="M47" i="3" s="1"/>
  <c r="L51" i="3"/>
  <c r="K52" i="3"/>
  <c r="L28" i="3"/>
  <c r="K39" i="3"/>
  <c r="L38" i="3" s="1"/>
  <c r="K36" i="3"/>
  <c r="L35" i="3" s="1"/>
  <c r="K33" i="3"/>
  <c r="L32" i="3" s="1"/>
  <c r="K29" i="3"/>
  <c r="K25" i="3"/>
  <c r="L24" i="3" s="1"/>
  <c r="L20" i="3"/>
  <c r="N45" i="3" l="1"/>
  <c r="M61" i="3"/>
  <c r="M46" i="3"/>
  <c r="M67" i="3"/>
  <c r="M70" i="3"/>
  <c r="M64" i="3"/>
  <c r="L42" i="3"/>
  <c r="M41" i="3" s="1"/>
  <c r="M18" i="3"/>
  <c r="L19" i="3"/>
  <c r="L63" i="3"/>
  <c r="M62" i="3" s="1"/>
  <c r="L66" i="3"/>
  <c r="M65" i="3" s="1"/>
  <c r="L69" i="3"/>
  <c r="M68" i="3" s="1"/>
  <c r="L60" i="3"/>
  <c r="M59" i="3" s="1"/>
  <c r="M56" i="3"/>
  <c r="N55" i="3" s="1"/>
  <c r="N56" i="3" s="1"/>
  <c r="M48" i="3"/>
  <c r="N47" i="3" s="1"/>
  <c r="N48" i="3" s="1"/>
  <c r="M51" i="3"/>
  <c r="L52" i="3"/>
  <c r="M35" i="3"/>
  <c r="L36" i="3"/>
  <c r="L25" i="3"/>
  <c r="M24" i="3" s="1"/>
  <c r="L33" i="3"/>
  <c r="M32" i="3" s="1"/>
  <c r="L39" i="3"/>
  <c r="M38" i="3" s="1"/>
  <c r="M28" i="3"/>
  <c r="L29" i="3"/>
  <c r="M20" i="3"/>
  <c r="N70" i="3" l="1"/>
  <c r="N61" i="3"/>
  <c r="N64" i="3"/>
  <c r="N46" i="3"/>
  <c r="N67" i="3"/>
  <c r="M42" i="3"/>
  <c r="N41" i="3" s="1"/>
  <c r="N42" i="3" s="1"/>
  <c r="M19" i="3"/>
  <c r="N18" i="3" s="1"/>
  <c r="N19" i="3" s="1"/>
  <c r="M69" i="3"/>
  <c r="N68" i="3" s="1"/>
  <c r="N69" i="3" s="1"/>
  <c r="M66" i="3"/>
  <c r="N65" i="3" s="1"/>
  <c r="N66" i="3" s="1"/>
  <c r="M63" i="3"/>
  <c r="N62" i="3" s="1"/>
  <c r="N63" i="3" s="1"/>
  <c r="M60" i="3"/>
  <c r="N59" i="3" s="1"/>
  <c r="N60" i="3" s="1"/>
  <c r="N51" i="3"/>
  <c r="N52" i="3" s="1"/>
  <c r="M52" i="3"/>
  <c r="N38" i="3"/>
  <c r="N39" i="3" s="1"/>
  <c r="M39" i="3"/>
  <c r="M33" i="3"/>
  <c r="N32" i="3" s="1"/>
  <c r="N33" i="3" s="1"/>
  <c r="M25" i="3"/>
  <c r="N24" i="3" s="1"/>
  <c r="N25" i="3" s="1"/>
  <c r="M29" i="3"/>
  <c r="N28" i="3" s="1"/>
  <c r="N29" i="3" s="1"/>
  <c r="N35" i="3"/>
  <c r="N36" i="3" s="1"/>
  <c r="M36" i="3"/>
  <c r="N20" i="3"/>
  <c r="C49" i="3" l="1"/>
  <c r="B49" i="3"/>
  <c r="I59" i="3"/>
  <c r="D68" i="3"/>
  <c r="E68" i="3"/>
  <c r="F68" i="3"/>
  <c r="G68" i="3"/>
  <c r="H68" i="3"/>
  <c r="I68" i="3"/>
  <c r="E65" i="3"/>
  <c r="F65" i="3"/>
  <c r="G65" i="3"/>
  <c r="H65" i="3"/>
  <c r="I65" i="3"/>
  <c r="B65" i="3"/>
  <c r="D62" i="3"/>
  <c r="E62" i="3"/>
  <c r="E59" i="3" s="1"/>
  <c r="F62" i="3"/>
  <c r="F59" i="3" s="1"/>
  <c r="G62" i="3"/>
  <c r="G59" i="3" s="1"/>
  <c r="H62" i="3"/>
  <c r="H59" i="3" s="1"/>
  <c r="I62" i="3"/>
  <c r="B62" i="3"/>
  <c r="B59" i="3" s="1"/>
  <c r="C51" i="3"/>
  <c r="E51" i="3"/>
  <c r="F51" i="3"/>
  <c r="G51" i="3"/>
  <c r="H51" i="3"/>
  <c r="I51" i="3"/>
  <c r="E55" i="3"/>
  <c r="F55" i="3"/>
  <c r="G55" i="3"/>
  <c r="H55" i="3"/>
  <c r="I55" i="3"/>
  <c r="E47" i="3"/>
  <c r="F47" i="3"/>
  <c r="G47" i="3"/>
  <c r="H47" i="3"/>
  <c r="I47" i="3"/>
  <c r="L14" i="3"/>
  <c r="L15" i="3" s="1"/>
  <c r="J10" i="3"/>
  <c r="K9" i="3"/>
  <c r="L8" i="3" s="1"/>
  <c r="M8" i="3" s="1"/>
  <c r="C8" i="3"/>
  <c r="C9" i="3" s="1"/>
  <c r="D8" i="3"/>
  <c r="D9" i="3" s="1"/>
  <c r="E8" i="3"/>
  <c r="F8" i="3"/>
  <c r="G8" i="3"/>
  <c r="G9" i="3" s="1"/>
  <c r="H8" i="3"/>
  <c r="I8" i="3"/>
  <c r="B8" i="3"/>
  <c r="B9" i="3" s="1"/>
  <c r="K6" i="3"/>
  <c r="L5" i="3" s="1"/>
  <c r="M5" i="3" s="1"/>
  <c r="L11" i="3"/>
  <c r="L13" i="3" s="1"/>
  <c r="M12" i="3" s="1"/>
  <c r="L3" i="3"/>
  <c r="C170" i="1"/>
  <c r="B170" i="1"/>
  <c r="C168" i="1"/>
  <c r="C62" i="3" s="1"/>
  <c r="C59" i="3" s="1"/>
  <c r="B168" i="1"/>
  <c r="D158" i="1"/>
  <c r="B158" i="1"/>
  <c r="D157" i="1"/>
  <c r="C157" i="1"/>
  <c r="C68" i="3" s="1"/>
  <c r="B157" i="1"/>
  <c r="B68" i="3" s="1"/>
  <c r="C149" i="1"/>
  <c r="D148" i="1"/>
  <c r="B148" i="1"/>
  <c r="D146" i="1"/>
  <c r="C146" i="1"/>
  <c r="B146" i="1"/>
  <c r="D137" i="1"/>
  <c r="C137" i="1"/>
  <c r="B137" i="1"/>
  <c r="C136" i="1"/>
  <c r="D135" i="1"/>
  <c r="D65" i="3" s="1"/>
  <c r="C135" i="1"/>
  <c r="C65" i="3" s="1"/>
  <c r="G125" i="1"/>
  <c r="F125" i="1"/>
  <c r="E125" i="1"/>
  <c r="D125" i="1"/>
  <c r="C125" i="1"/>
  <c r="B125" i="1"/>
  <c r="D122" i="1"/>
  <c r="C122" i="1"/>
  <c r="B122" i="1"/>
  <c r="D121" i="1"/>
  <c r="C121" i="1"/>
  <c r="B121" i="1"/>
  <c r="D120" i="1"/>
  <c r="C120" i="1"/>
  <c r="B120" i="1"/>
  <c r="D114" i="1"/>
  <c r="D55" i="3" s="1"/>
  <c r="C114" i="1"/>
  <c r="C55" i="3" s="1"/>
  <c r="B114" i="1"/>
  <c r="B55" i="3" s="1"/>
  <c r="D113" i="1"/>
  <c r="D51" i="3" s="1"/>
  <c r="C113" i="1"/>
  <c r="B113" i="1"/>
  <c r="B51" i="3" s="1"/>
  <c r="D112" i="1"/>
  <c r="D47" i="3" s="1"/>
  <c r="C112" i="1"/>
  <c r="C47" i="3" s="1"/>
  <c r="B112" i="1"/>
  <c r="B47" i="3" s="1"/>
  <c r="C89" i="1"/>
  <c r="C92" i="1" s="1"/>
  <c r="B89" i="1"/>
  <c r="B92" i="1" s="1"/>
  <c r="D87" i="1"/>
  <c r="D92" i="1" s="1"/>
  <c r="E92" i="1"/>
  <c r="F92" i="1"/>
  <c r="G92" i="1"/>
  <c r="D81" i="1"/>
  <c r="C79" i="1"/>
  <c r="A17" i="3"/>
  <c r="A44" i="3"/>
  <c r="H41" i="3"/>
  <c r="G41" i="3"/>
  <c r="F41" i="3"/>
  <c r="E41" i="3"/>
  <c r="D41" i="3"/>
  <c r="C41" i="3"/>
  <c r="B41" i="3"/>
  <c r="C42" i="3" s="1"/>
  <c r="I41" i="3"/>
  <c r="I35" i="3"/>
  <c r="H35" i="3"/>
  <c r="G35" i="3"/>
  <c r="F35" i="3"/>
  <c r="E35" i="3"/>
  <c r="D35" i="3"/>
  <c r="C35" i="3"/>
  <c r="B35" i="3"/>
  <c r="B36" i="3" s="1"/>
  <c r="H38" i="3"/>
  <c r="G38" i="3"/>
  <c r="F38" i="3"/>
  <c r="E38" i="3"/>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I21" i="3" s="1"/>
  <c r="I23" i="3" s="1"/>
  <c r="K1" i="3"/>
  <c r="L1" i="3" s="1"/>
  <c r="M1" i="3" s="1"/>
  <c r="N1" i="3" s="1"/>
  <c r="J1" i="3"/>
  <c r="H1" i="3"/>
  <c r="G1" i="3" s="1"/>
  <c r="F1" i="3" s="1"/>
  <c r="E1" i="3" s="1"/>
  <c r="D1" i="3" s="1"/>
  <c r="C1" i="3" s="1"/>
  <c r="B1" i="3" s="1"/>
  <c r="M14" i="3" l="1"/>
  <c r="M15" i="3" s="1"/>
  <c r="M11" i="3"/>
  <c r="M13" i="3" s="1"/>
  <c r="N12" i="3" s="1"/>
  <c r="M6" i="3"/>
  <c r="N5" i="3" s="1"/>
  <c r="N6" i="3" s="1"/>
  <c r="M9" i="3"/>
  <c r="N8" i="3" s="1"/>
  <c r="N9" i="3" s="1"/>
  <c r="L4" i="3"/>
  <c r="M3" i="3" s="1"/>
  <c r="B31" i="3"/>
  <c r="B27" i="3"/>
  <c r="F9" i="3"/>
  <c r="D59" i="3"/>
  <c r="H42" i="3"/>
  <c r="I9" i="3"/>
  <c r="E9" i="3"/>
  <c r="G21" i="3"/>
  <c r="G23" i="3" s="1"/>
  <c r="H9" i="3"/>
  <c r="F39" i="3"/>
  <c r="F42" i="3"/>
  <c r="J9" i="3"/>
  <c r="D39" i="3"/>
  <c r="D21" i="3"/>
  <c r="D23" i="3" s="1"/>
  <c r="H25" i="3"/>
  <c r="H27" i="3" s="1"/>
  <c r="H29" i="3"/>
  <c r="H21" i="3"/>
  <c r="H23" i="3" s="1"/>
  <c r="F21" i="3"/>
  <c r="F23" i="3" s="1"/>
  <c r="F29" i="3"/>
  <c r="F31" i="3" s="1"/>
  <c r="C29" i="3"/>
  <c r="C31" i="3" s="1"/>
  <c r="C36" i="3"/>
  <c r="F25" i="3"/>
  <c r="F27" i="3" s="1"/>
  <c r="D29" i="3"/>
  <c r="D31" i="3" s="1"/>
  <c r="H31" i="3"/>
  <c r="C25" i="3"/>
  <c r="C27" i="3" s="1"/>
  <c r="B23" i="3"/>
  <c r="H32" i="3"/>
  <c r="G25" i="3"/>
  <c r="G27" i="3" s="1"/>
  <c r="G29" i="3"/>
  <c r="G31" i="3" s="1"/>
  <c r="D32" i="3"/>
  <c r="D42" i="3"/>
  <c r="I25" i="3"/>
  <c r="I27" i="3" s="1"/>
  <c r="I29" i="3"/>
  <c r="I31" i="3" s="1"/>
  <c r="F32" i="3"/>
  <c r="H39" i="3"/>
  <c r="C21" i="3"/>
  <c r="C23" i="3" s="1"/>
  <c r="D25" i="3"/>
  <c r="D27" i="3" s="1"/>
  <c r="E25" i="3"/>
  <c r="E27" i="3" s="1"/>
  <c r="E29" i="3"/>
  <c r="E31" i="3" s="1"/>
  <c r="C39" i="3"/>
  <c r="B42" i="3"/>
  <c r="B32" i="3"/>
  <c r="C32" i="3"/>
  <c r="D36" i="3"/>
  <c r="E21" i="3"/>
  <c r="E23" i="3" s="1"/>
  <c r="E36" i="3"/>
  <c r="E39" i="3"/>
  <c r="E42" i="3"/>
  <c r="E32" i="3"/>
  <c r="F36" i="3"/>
  <c r="G36" i="3"/>
  <c r="G39" i="3"/>
  <c r="G42" i="3"/>
  <c r="I32" i="3"/>
  <c r="G32" i="3"/>
  <c r="H36" i="3"/>
  <c r="I36" i="3"/>
  <c r="I39" i="3"/>
  <c r="I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G161" i="1"/>
  <c r="G163" i="1" s="1"/>
  <c r="F161" i="1"/>
  <c r="F163" i="1" s="1"/>
  <c r="E161" i="1"/>
  <c r="E163" i="1" s="1"/>
  <c r="D161" i="1"/>
  <c r="D163" i="1" s="1"/>
  <c r="C161" i="1"/>
  <c r="C163" i="1" s="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N14" i="3" l="1"/>
  <c r="N15" i="3" s="1"/>
  <c r="N11" i="3"/>
  <c r="N13" i="3" s="1"/>
  <c r="M4" i="3"/>
  <c r="N3" i="3" s="1"/>
  <c r="N4" i="3" s="1"/>
  <c r="H165" i="1"/>
  <c r="H14" i="3"/>
  <c r="H33" i="3"/>
  <c r="D33" i="3"/>
  <c r="F33" i="3"/>
  <c r="I33" i="3"/>
  <c r="B33" i="3"/>
  <c r="I164" i="1"/>
  <c r="B163" i="1"/>
  <c r="B164" i="1" s="1"/>
  <c r="G33" i="3"/>
  <c r="E33" i="3"/>
  <c r="C33" i="3"/>
  <c r="C164" i="1"/>
  <c r="D164" i="1"/>
  <c r="G164" i="1"/>
  <c r="E164" i="1"/>
  <c r="F164" i="1"/>
  <c r="I119" i="1"/>
  <c r="H119" i="1"/>
  <c r="G119" i="1"/>
  <c r="F119" i="1"/>
  <c r="E119" i="1"/>
  <c r="D119" i="1"/>
  <c r="C119" i="1"/>
  <c r="B119" i="1"/>
  <c r="I115" i="1"/>
  <c r="H115" i="1"/>
  <c r="G115" i="1"/>
  <c r="F115" i="1"/>
  <c r="E115" i="1"/>
  <c r="D115" i="1"/>
  <c r="C115" i="1"/>
  <c r="B115" i="1"/>
  <c r="I111" i="1"/>
  <c r="I45" i="3" s="1"/>
  <c r="H111" i="1"/>
  <c r="H45" i="3" s="1"/>
  <c r="G111" i="1"/>
  <c r="G45" i="3" s="1"/>
  <c r="F111" i="1"/>
  <c r="F45" i="3" s="1"/>
  <c r="E111" i="1"/>
  <c r="E45" i="3" s="1"/>
  <c r="D111" i="1"/>
  <c r="D45" i="3" s="1"/>
  <c r="C111" i="1"/>
  <c r="C45" i="3" s="1"/>
  <c r="B111" i="1"/>
  <c r="B45" i="3" s="1"/>
  <c r="B46" i="3" s="1"/>
  <c r="H107" i="1"/>
  <c r="G107" i="1"/>
  <c r="F107" i="1"/>
  <c r="E107" i="1"/>
  <c r="D107" i="1"/>
  <c r="C107" i="1"/>
  <c r="B107" i="1"/>
  <c r="I107" i="1"/>
  <c r="I18" i="3" s="1"/>
  <c r="I139" i="1"/>
  <c r="I142" i="1" s="1"/>
  <c r="I11" i="3" s="1"/>
  <c r="H139" i="1"/>
  <c r="H142" i="1" s="1"/>
  <c r="H11" i="3" s="1"/>
  <c r="G139" i="1"/>
  <c r="G142" i="1" s="1"/>
  <c r="G11" i="3" s="1"/>
  <c r="F139" i="1"/>
  <c r="F142" i="1" s="1"/>
  <c r="F11" i="3" s="1"/>
  <c r="E139" i="1"/>
  <c r="E142" i="1" s="1"/>
  <c r="E11" i="3" s="1"/>
  <c r="D139" i="1"/>
  <c r="D142" i="1" s="1"/>
  <c r="D11" i="3" s="1"/>
  <c r="C139" i="1"/>
  <c r="C142" i="1" s="1"/>
  <c r="C11" i="3" s="1"/>
  <c r="B139" i="1"/>
  <c r="B142" i="1" s="1"/>
  <c r="B11" i="3" s="1"/>
  <c r="E165" i="1" l="1"/>
  <c r="E14" i="3"/>
  <c r="D5" i="3"/>
  <c r="D12" i="3"/>
  <c r="D46" i="3"/>
  <c r="G165" i="1"/>
  <c r="G14" i="3"/>
  <c r="F12" i="3"/>
  <c r="E5" i="3"/>
  <c r="E12" i="3"/>
  <c r="D18" i="3"/>
  <c r="D179" i="1"/>
  <c r="E18" i="3"/>
  <c r="E34" i="3" s="1"/>
  <c r="E179" i="1"/>
  <c r="F46" i="3"/>
  <c r="C165" i="1"/>
  <c r="C14" i="3"/>
  <c r="B5" i="3"/>
  <c r="B12" i="3"/>
  <c r="B165" i="1"/>
  <c r="B14" i="3"/>
  <c r="C46" i="3"/>
  <c r="C18" i="3"/>
  <c r="C34" i="3" s="1"/>
  <c r="C179" i="1"/>
  <c r="E46" i="3"/>
  <c r="D165" i="1"/>
  <c r="D14" i="3"/>
  <c r="F5" i="3"/>
  <c r="G12" i="3"/>
  <c r="G5" i="3"/>
  <c r="F18" i="3"/>
  <c r="F19" i="3" s="1"/>
  <c r="F179" i="1"/>
  <c r="G46" i="3"/>
  <c r="F165" i="1"/>
  <c r="F14" i="3"/>
  <c r="C12" i="3"/>
  <c r="C5" i="3"/>
  <c r="B18" i="3"/>
  <c r="B19" i="3" s="1"/>
  <c r="I165" i="1"/>
  <c r="I14" i="3"/>
  <c r="H12" i="3"/>
  <c r="H5" i="3"/>
  <c r="G18" i="3"/>
  <c r="G34" i="3" s="1"/>
  <c r="G179" i="1"/>
  <c r="I46" i="3"/>
  <c r="H46" i="3"/>
  <c r="I5" i="3"/>
  <c r="I12" i="3"/>
  <c r="H18" i="3"/>
  <c r="H40" i="3" s="1"/>
  <c r="H179" i="1"/>
  <c r="B43" i="3"/>
  <c r="B40" i="3"/>
  <c r="C40" i="3"/>
  <c r="D19" i="3"/>
  <c r="D40" i="3"/>
  <c r="D43" i="3"/>
  <c r="D37" i="3"/>
  <c r="D34" i="3"/>
  <c r="G37" i="3"/>
  <c r="G40" i="3"/>
  <c r="G43" i="3"/>
  <c r="H19" i="3"/>
  <c r="H43" i="3"/>
  <c r="H34" i="3"/>
  <c r="H37" i="3"/>
  <c r="E40" i="3"/>
  <c r="E43" i="3"/>
  <c r="I19" i="3"/>
  <c r="I43" i="3"/>
  <c r="I37" i="3"/>
  <c r="I40" i="3"/>
  <c r="I34" i="3"/>
  <c r="H124" i="1"/>
  <c r="H131" i="1" s="1"/>
  <c r="H132" i="1" s="1"/>
  <c r="C124" i="1"/>
  <c r="C131" i="1" s="1"/>
  <c r="I124" i="1"/>
  <c r="E124" i="1"/>
  <c r="E131" i="1" s="1"/>
  <c r="F124" i="1"/>
  <c r="F131" i="1" s="1"/>
  <c r="D124" i="1"/>
  <c r="D131" i="1" s="1"/>
  <c r="B124" i="1"/>
  <c r="B131" i="1" s="1"/>
  <c r="G124" i="1"/>
  <c r="G131" i="1" s="1"/>
  <c r="D15" i="3" l="1"/>
  <c r="B15" i="3"/>
  <c r="G15" i="3"/>
  <c r="E37" i="3"/>
  <c r="F37" i="3"/>
  <c r="E19" i="3"/>
  <c r="C37" i="3"/>
  <c r="C6" i="3"/>
  <c r="G6" i="3"/>
  <c r="B34" i="3"/>
  <c r="B6" i="3"/>
  <c r="D6" i="3"/>
  <c r="F43" i="3"/>
  <c r="G19" i="3"/>
  <c r="C43" i="3"/>
  <c r="J6" i="3"/>
  <c r="I6" i="3"/>
  <c r="C15" i="3"/>
  <c r="E7" i="3"/>
  <c r="E6" i="3"/>
  <c r="F40" i="3"/>
  <c r="C19" i="3"/>
  <c r="F15" i="3"/>
  <c r="E15" i="3"/>
  <c r="F34" i="3"/>
  <c r="H6" i="3"/>
  <c r="B37" i="3"/>
  <c r="I15" i="3"/>
  <c r="J15" i="3"/>
  <c r="F6" i="3"/>
  <c r="H15" i="3"/>
  <c r="E132" i="1"/>
  <c r="G132" i="1"/>
  <c r="D132" i="1"/>
  <c r="F132" i="1"/>
  <c r="I131" i="1"/>
  <c r="B132" i="1" s="1"/>
  <c r="C132" i="1"/>
  <c r="H92" i="1"/>
  <c r="I92" i="1"/>
  <c r="H83" i="1"/>
  <c r="G83" i="1"/>
  <c r="F83" i="1"/>
  <c r="E83" i="1"/>
  <c r="D83" i="1"/>
  <c r="C83" i="1"/>
  <c r="B83" i="1"/>
  <c r="I83" i="1"/>
  <c r="H58" i="1"/>
  <c r="G58" i="1"/>
  <c r="F58" i="1"/>
  <c r="E58" i="1"/>
  <c r="D58" i="1"/>
  <c r="C58" i="1"/>
  <c r="B58" i="1"/>
  <c r="I58" i="1"/>
  <c r="H45" i="1"/>
  <c r="H59" i="1" s="1"/>
  <c r="G45" i="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G3" i="3" s="1"/>
  <c r="G7" i="3" s="1"/>
  <c r="F4" i="1"/>
  <c r="F3" i="3" s="1"/>
  <c r="F16" i="3" s="1"/>
  <c r="E4" i="1"/>
  <c r="E3" i="3" s="1"/>
  <c r="E16" i="3" s="1"/>
  <c r="D4" i="1"/>
  <c r="C4" i="1"/>
  <c r="B4" i="1"/>
  <c r="I4" i="1"/>
  <c r="G16" i="3" l="1"/>
  <c r="I10" i="1"/>
  <c r="I12" i="1" s="1"/>
  <c r="I20" i="1" s="1"/>
  <c r="I3" i="3"/>
  <c r="F4" i="3"/>
  <c r="F10" i="3"/>
  <c r="F13" i="3"/>
  <c r="H10" i="1"/>
  <c r="H12" i="1" s="1"/>
  <c r="H3" i="3"/>
  <c r="B10" i="1"/>
  <c r="B3" i="3"/>
  <c r="F7" i="3"/>
  <c r="G4" i="3"/>
  <c r="G10" i="3"/>
  <c r="G13" i="3"/>
  <c r="C10" i="1"/>
  <c r="C3" i="3"/>
  <c r="D10" i="1"/>
  <c r="D12" i="1" s="1"/>
  <c r="D3" i="3"/>
  <c r="E4" i="3" s="1"/>
  <c r="G59" i="1"/>
  <c r="E10" i="3"/>
  <c r="E13" i="3"/>
  <c r="F10" i="1"/>
  <c r="F12" i="1" s="1"/>
  <c r="E10" i="1"/>
  <c r="E12" i="1" s="1"/>
  <c r="F143" i="1"/>
  <c r="H143" i="1"/>
  <c r="I143" i="1"/>
  <c r="B12" i="1"/>
  <c r="B143" i="1"/>
  <c r="C12" i="1"/>
  <c r="C143" i="1"/>
  <c r="D143" i="1"/>
  <c r="B60" i="1"/>
  <c r="E60" i="1"/>
  <c r="F60" i="1"/>
  <c r="G10" i="1"/>
  <c r="I59" i="1"/>
  <c r="I60" i="1" s="1"/>
  <c r="G60" i="1"/>
  <c r="H60" i="1"/>
  <c r="C60" i="1"/>
  <c r="D60" i="1"/>
  <c r="C4" i="3" l="1"/>
  <c r="C10" i="3"/>
  <c r="C13" i="3"/>
  <c r="C7" i="3"/>
  <c r="C16" i="3"/>
  <c r="H4" i="3"/>
  <c r="H10" i="3"/>
  <c r="H16" i="3"/>
  <c r="H13" i="3"/>
  <c r="H7" i="3"/>
  <c r="I4" i="3"/>
  <c r="I10" i="3"/>
  <c r="I13" i="3"/>
  <c r="I7" i="3"/>
  <c r="I16" i="3"/>
  <c r="D4" i="3"/>
  <c r="D10" i="3"/>
  <c r="D13" i="3"/>
  <c r="D16" i="3"/>
  <c r="D7" i="3"/>
  <c r="B4" i="3"/>
  <c r="B10" i="3"/>
  <c r="B13" i="3"/>
  <c r="B7" i="3"/>
  <c r="B16" i="3"/>
  <c r="E143" i="1"/>
  <c r="D20" i="1"/>
  <c r="D64" i="1"/>
  <c r="D76" i="1" s="1"/>
  <c r="D94" i="1" s="1"/>
  <c r="D96" i="1" s="1"/>
  <c r="D97" i="1" s="1"/>
  <c r="H20" i="1"/>
  <c r="H64" i="1"/>
  <c r="H76" i="1" s="1"/>
  <c r="H94" i="1" s="1"/>
  <c r="H96" i="1" s="1"/>
  <c r="H97" i="1" s="1"/>
  <c r="E20" i="1"/>
  <c r="E64" i="1"/>
  <c r="E76" i="1" s="1"/>
  <c r="E94" i="1" s="1"/>
  <c r="E96" i="1" s="1"/>
  <c r="E97" i="1" s="1"/>
  <c r="C20" i="1"/>
  <c r="C64" i="1"/>
  <c r="C76" i="1" s="1"/>
  <c r="C94" i="1" s="1"/>
  <c r="C96" i="1" s="1"/>
  <c r="C97" i="1" s="1"/>
  <c r="B20" i="1"/>
  <c r="B64" i="1"/>
  <c r="B76" i="1" s="1"/>
  <c r="B94" i="1" s="1"/>
  <c r="B96" i="1" s="1"/>
  <c r="B97" i="1" s="1"/>
  <c r="F20" i="1"/>
  <c r="F64" i="1"/>
  <c r="F76" i="1" s="1"/>
  <c r="F94" i="1" s="1"/>
  <c r="F96" i="1" s="1"/>
  <c r="F97" i="1" s="1"/>
  <c r="I64" i="1"/>
  <c r="I76" i="1" s="1"/>
  <c r="I94" i="1" s="1"/>
  <c r="G12" i="1"/>
  <c r="G143" i="1"/>
  <c r="I95" i="1" l="1"/>
  <c r="G20" i="1"/>
  <c r="G64" i="1"/>
  <c r="G76" i="1" s="1"/>
  <c r="G94" i="1" s="1"/>
  <c r="G96" i="1" s="1"/>
  <c r="G97" i="1" s="1"/>
  <c r="I96" i="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<sst xmlns="http://schemas.openxmlformats.org/spreadsheetml/2006/main" count="310" uniqueCount="146">
  <si>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</si>
  <si>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</si>
  <si>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</si>
  <si>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</si>
  <si>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</si>
  <si>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</si>
  <si>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</si>
  <si>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</si>
  <si>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</si>
  <si>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</si>
  <si>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</si>
  <si>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</si>
  <si>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</si>
  <si>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</si>
  <si>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</si>
  <si>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</si>
  <si>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</si>
  <si>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</si>
  <si>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</si>
  <si>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</si>
  <si>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</si>
  <si>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</si>
  <si>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</si>
  <si>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</si>
  <si>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</si>
  <si>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</si>
  <si>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</si>
  <si>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</si>
  <si>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</si>
  <si>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</si>
  <si>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</si>
  <si>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</si>
  <si>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</si>
  <si>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</si>
  <si>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</si>
  <si>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</si>
  <si>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</si>
  <si>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</si>
  <si>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</si>
  <si>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</si>
  <si>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</si>
  <si>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</si>
  <si>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</si>
  <si>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</si>
  <si>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</si>
  <si>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</si>
  <si>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</si>
  <si>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</si>
  <si>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</si>
  <si>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</si>
  <si>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</si>
  <si>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</si>
  <si>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</si>
  <si>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</si>
  <si>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</si>
  <si>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</si>
  <si>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</si>
  <si>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</si>
  <si>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</si>
  <si>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</si>
  <si>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</si>
  <si>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</si>
  <si>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</si>
  <si>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</si>
  <si>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</si>
  <si>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</si>
  <si>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</si>
  <si>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</si>
  <si>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</si>
  <si>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</si>
  <si>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</si>
  <si>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</si>
  <si>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</si>
  <si>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</si>
  <si>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</si>
  <si>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</si>
  <si>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</si>
  <si>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</si>
  <si>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</si>
  <si>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</si>
  <si>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</si>
  <si>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</si>
  <si>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</si>
  <si>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</si>
  <si>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</si>
  <si>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</si>
  <si>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</si>
  <si>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</si>
  <si>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</si>
  <si>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</si>
  <si>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</si>
  <si>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</si>
  <si>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</si>
  <si>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</si>
  <si>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</si>
  <si>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</si>
  <si>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</si>
  <si>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</si>
  <si>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</si>
  <si>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</si>
  <si>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</si>
  <si>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</si>
  <si>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</si>
  <si>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</si>
  <si>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</si>
  <si>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</si>
  <si>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</si>
  <si>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</si>
  <si>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</si>
  <si>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</si>
  <si>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</si>
  <si>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</si>
  <si>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</si>
  <si>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</si>
  <si>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</si>
  <si>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</si>
  <si>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</si>
  <si>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</si>
  <si>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</si>
  <si>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</si>
  <si>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</si>
  <si>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</si>
  <si>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</si>
  <si>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</si>
  <si>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</si>
  <si>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</si>
  <si>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</si>
  <si>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</si>
  <si>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</si>
  <si>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</si>
  <si>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</si>
  <si>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</si>
  <si>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</si>
  <si>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</si>
  <si>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</si>
  <si>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</si>
  <si>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</si>
  <si>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</si>
  <si>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</si>
  <si>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</si>
  <si>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</si>
  <si>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</si>
  <si>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</si>
  <si>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</si>
  <si>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D&amp;A - (A is not segmented)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</si>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</sst>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9" fontId="11" fillId="0" borderId="0" xfId="2" applyFont="1"/>
    <xf numFmtId="9" fontId="12" fillId="0" borderId="0" xfId="2" applyFont="1"/>
    <xf numFmtId="9" fontId="0" fillId="0" borderId="0" xfId="0" applyNumberFormat="1"/>
    <xf numFmtId="2" fontId="2" fillId="0" borderId="0" xfId="0" applyNumberFormat="1" applyFont="1"/>
    <xf numFmtId="167" fontId="2" fillId="0" borderId="0" xfId="0" applyNumberFormat="1" applyFont="1"/>
    <xf numFmtId="1" fontId="2" fillId="0" borderId="0" xfId="0" applyNumberFormat="1" applyFont="1"/>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3600" y="2213328"/>
          <a:ext cx="6542617" cy="1878894"/>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800" y="2251428"/>
          <a:ext cx="4038600" cy="3542595"/>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0400" y="1580444"/>
          <a:ext cx="1765300" cy="1107017"/>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100" y="2750961"/>
          <a:ext cx="1797050" cy="1107017"/>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02428"/>
          <a:ext cx="1943100" cy="1107016"/>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8500" y="5009444"/>
          <a:ext cx="2730500" cy="1334912"/>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0442" y="5159375"/>
          <a:ext cx="1145116"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90" zoomScaleNormal="90" workbookViewId="0">
      <selection activeCell="A4" sqref="A4"/>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76" activePane="bottomLeft" state="frozen"/>
      <selection pane="bottomLeft" activeCell="D198" sqref="D19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2.46</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v>
      </c>
      <c r="D18">
        <v>1692</v>
      </c>
      <c r="E18">
        <v>1659</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0.03</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8638</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3979</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f>(2924+2386)+150</f>
        <v>5460</v>
      </c>
      <c r="D79" s="3">
        <v>3623</v>
      </c>
      <c r="E79" s="3">
        <v>3613</v>
      </c>
      <c r="F79" s="3">
        <v>1715</v>
      </c>
      <c r="G79" s="3">
        <v>74</v>
      </c>
      <c r="H79" s="3">
        <v>4236</v>
      </c>
      <c r="I79" s="3">
        <v>8199</v>
      </c>
    </row>
    <row r="80" spans="1:9" x14ac:dyDescent="0.3">
      <c r="A80" s="2" t="s">
        <v>79</v>
      </c>
      <c r="B80" s="3">
        <v>2216</v>
      </c>
      <c r="C80" s="3">
        <v>10</v>
      </c>
      <c r="D80" s="3">
        <v>2423</v>
      </c>
      <c r="E80" s="3">
        <v>2496</v>
      </c>
      <c r="F80" s="3">
        <v>2072</v>
      </c>
      <c r="G80" s="3">
        <v>2379</v>
      </c>
      <c r="H80" s="3">
        <v>2449</v>
      </c>
      <c r="I80" s="3">
        <v>3967</v>
      </c>
    </row>
    <row r="81" spans="1:9" x14ac:dyDescent="0.3">
      <c r="A81" s="2" t="s">
        <v>14</v>
      </c>
      <c r="B81" s="3">
        <v>-963</v>
      </c>
      <c r="C81" s="3">
        <v>-1143</v>
      </c>
      <c r="D81" s="3">
        <f>-1105+13</f>
        <v>-1092</v>
      </c>
      <c r="E81" s="3">
        <v>-1028</v>
      </c>
      <c r="F81" s="3">
        <v>-1119</v>
      </c>
      <c r="G81" s="3">
        <v>-1086</v>
      </c>
      <c r="H81" s="3">
        <v>-695</v>
      </c>
      <c r="I81" s="3">
        <v>-758</v>
      </c>
    </row>
    <row r="82" spans="1:9" x14ac:dyDescent="0.3">
      <c r="A82" s="2" t="s">
        <v>80</v>
      </c>
      <c r="B82" s="3">
        <v>-147</v>
      </c>
      <c r="C82" s="3">
        <v>6</v>
      </c>
      <c r="D82" s="3">
        <v>-34</v>
      </c>
      <c r="E82" s="3">
        <v>-22</v>
      </c>
      <c r="F82" s="3">
        <v>5</v>
      </c>
      <c r="G82" s="3">
        <v>31</v>
      </c>
      <c r="H82" s="3">
        <v>171</v>
      </c>
      <c r="I82" s="3">
        <v>-19</v>
      </c>
    </row>
    <row r="83" spans="1:9" x14ac:dyDescent="0.3">
      <c r="A83" s="27" t="s">
        <v>81</v>
      </c>
      <c r="B83" s="26">
        <f t="shared" ref="B83:H83" si="14">+SUM(B78:B82)</f>
        <v>-175</v>
      </c>
      <c r="C83" s="26">
        <f t="shared" si="14"/>
        <v>-1034</v>
      </c>
      <c r="D83" s="26">
        <f t="shared" si="14"/>
        <v>-1008</v>
      </c>
      <c r="E83" s="26">
        <f t="shared" si="14"/>
        <v>276</v>
      </c>
      <c r="F83" s="26">
        <f t="shared" si="14"/>
        <v>-264</v>
      </c>
      <c r="G83" s="26">
        <f t="shared" si="14"/>
        <v>-1028</v>
      </c>
      <c r="H83" s="26">
        <f t="shared" si="14"/>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c r="F85" s="3"/>
      <c r="G85" s="3">
        <v>6134</v>
      </c>
      <c r="H85" s="3">
        <v>0</v>
      </c>
      <c r="I85" s="3">
        <v>0</v>
      </c>
    </row>
    <row r="86" spans="1:9" x14ac:dyDescent="0.3">
      <c r="A86" s="2" t="s">
        <v>84</v>
      </c>
      <c r="B86" s="3">
        <v>-7</v>
      </c>
      <c r="C86" s="3">
        <v>-106</v>
      </c>
      <c r="D86" s="3">
        <v>-44</v>
      </c>
      <c r="E86" s="3">
        <v>13</v>
      </c>
      <c r="F86" s="3">
        <v>-325</v>
      </c>
      <c r="G86" s="3">
        <v>49</v>
      </c>
      <c r="H86" s="3">
        <v>-52</v>
      </c>
      <c r="I86" s="3">
        <v>15</v>
      </c>
    </row>
    <row r="87" spans="1:9" x14ac:dyDescent="0.3">
      <c r="A87" s="2" t="s">
        <v>85</v>
      </c>
      <c r="B87" s="3">
        <v>-63</v>
      </c>
      <c r="C87" s="3">
        <v>-67</v>
      </c>
      <c r="D87" s="3">
        <f>327-29</f>
        <v>298</v>
      </c>
      <c r="E87" s="3"/>
      <c r="F87" s="3"/>
      <c r="H87" s="3">
        <v>-197</v>
      </c>
      <c r="I87" s="3">
        <v>0</v>
      </c>
    </row>
    <row r="88" spans="1:9" x14ac:dyDescent="0.3">
      <c r="A88" s="2" t="s">
        <v>86</v>
      </c>
      <c r="B88" s="3">
        <v>-19</v>
      </c>
      <c r="C88" s="3">
        <v>-7</v>
      </c>
      <c r="D88" s="3">
        <v>-17</v>
      </c>
      <c r="E88" s="3">
        <v>733</v>
      </c>
      <c r="F88" s="3">
        <v>700</v>
      </c>
      <c r="G88" s="3">
        <v>885</v>
      </c>
      <c r="H88" s="3">
        <v>1172</v>
      </c>
      <c r="I88" s="3">
        <v>1151</v>
      </c>
    </row>
    <row r="89" spans="1:9" x14ac:dyDescent="0.3">
      <c r="A89" s="2" t="s">
        <v>16</v>
      </c>
      <c r="B89" s="3">
        <f>514+218</f>
        <v>732</v>
      </c>
      <c r="C89" s="3">
        <f>281+507</f>
        <v>788</v>
      </c>
      <c r="D89" s="3">
        <v>489</v>
      </c>
      <c r="E89" s="3">
        <v>-4254</v>
      </c>
      <c r="F89" s="3">
        <v>-4286</v>
      </c>
      <c r="G89" s="3">
        <v>-3067</v>
      </c>
      <c r="H89" s="3">
        <v>-608</v>
      </c>
      <c r="I89" s="3">
        <v>-4014</v>
      </c>
    </row>
    <row r="90" spans="1:9" x14ac:dyDescent="0.3">
      <c r="A90" s="2" t="s">
        <v>87</v>
      </c>
      <c r="B90" s="3">
        <v>-2534</v>
      </c>
      <c r="C90" s="3">
        <v>-3238</v>
      </c>
      <c r="D90" s="3">
        <v>-3223</v>
      </c>
      <c r="E90" s="3">
        <v>-1243</v>
      </c>
      <c r="F90" s="3">
        <v>-1332</v>
      </c>
      <c r="G90" s="3">
        <v>-1452</v>
      </c>
      <c r="H90" s="3">
        <v>-1638</v>
      </c>
      <c r="I90" s="3">
        <v>-1837</v>
      </c>
    </row>
    <row r="91" spans="1:9" x14ac:dyDescent="0.3">
      <c r="A91" s="2" t="s">
        <v>88</v>
      </c>
      <c r="B91" s="3">
        <v>-899</v>
      </c>
      <c r="C91" s="3">
        <v>-1022</v>
      </c>
      <c r="D91" s="3">
        <v>-1133</v>
      </c>
      <c r="E91" s="3">
        <v>-84</v>
      </c>
      <c r="F91" s="3">
        <v>-50</v>
      </c>
      <c r="G91" s="3">
        <v>-58</v>
      </c>
      <c r="H91" s="3">
        <v>-136</v>
      </c>
      <c r="I91" s="3">
        <v>-151</v>
      </c>
    </row>
    <row r="92" spans="1:9" x14ac:dyDescent="0.3">
      <c r="A92" s="27" t="s">
        <v>89</v>
      </c>
      <c r="B92" s="26">
        <f t="shared" ref="B92:H92" si="15">+SUM(B85:B91)</f>
        <v>-2790</v>
      </c>
      <c r="C92" s="26">
        <f t="shared" si="15"/>
        <v>-2671</v>
      </c>
      <c r="D92" s="26">
        <f t="shared" si="15"/>
        <v>-2148</v>
      </c>
      <c r="E92" s="26">
        <f t="shared" si="15"/>
        <v>-4835</v>
      </c>
      <c r="F92" s="26">
        <f t="shared" si="15"/>
        <v>-5293</v>
      </c>
      <c r="G92" s="26">
        <f t="shared" si="15"/>
        <v>2491</v>
      </c>
      <c r="H92" s="26">
        <f t="shared" si="15"/>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H94" si="16">+B76+B83+B92+B93</f>
        <v>1632</v>
      </c>
      <c r="C94" s="26">
        <f t="shared" si="16"/>
        <v>-714</v>
      </c>
      <c r="D94" s="26">
        <f t="shared" si="16"/>
        <v>670</v>
      </c>
      <c r="E94" s="26">
        <f t="shared" si="16"/>
        <v>441</v>
      </c>
      <c r="F94" s="26">
        <f t="shared" si="16"/>
        <v>217</v>
      </c>
      <c r="G94" s="26">
        <f t="shared" si="16"/>
        <v>3882</v>
      </c>
      <c r="H94" s="26">
        <f t="shared" si="16"/>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f t="shared" ref="B96:H96" si="17">+B94+B95</f>
        <v>3852</v>
      </c>
      <c r="C96" s="7">
        <f t="shared" si="17"/>
        <v>3138</v>
      </c>
      <c r="D96" s="7">
        <f t="shared" si="17"/>
        <v>3808</v>
      </c>
      <c r="E96" s="7">
        <f t="shared" si="17"/>
        <v>4249</v>
      </c>
      <c r="F96" s="7">
        <f t="shared" si="17"/>
        <v>4466</v>
      </c>
      <c r="G96" s="7">
        <f t="shared" si="17"/>
        <v>8348</v>
      </c>
      <c r="H96" s="7">
        <f t="shared" si="17"/>
        <v>9889</v>
      </c>
      <c r="I96" s="7">
        <f>+I94+I95</f>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114</v>
      </c>
      <c r="B108">
        <v>8506</v>
      </c>
      <c r="C108" s="8">
        <v>9299</v>
      </c>
      <c r="D108" s="8">
        <v>9684</v>
      </c>
      <c r="E108">
        <v>9322</v>
      </c>
      <c r="F108" s="8">
        <v>10045</v>
      </c>
      <c r="G108" s="8">
        <v>9329</v>
      </c>
      <c r="H108" s="8">
        <v>11644</v>
      </c>
      <c r="I108" s="8">
        <v>12228</v>
      </c>
    </row>
    <row r="109" spans="1:9" x14ac:dyDescent="0.3">
      <c r="A109" s="11" t="s">
        <v>115</v>
      </c>
      <c r="B109">
        <v>4410</v>
      </c>
      <c r="C109" s="8">
        <v>4746</v>
      </c>
      <c r="D109" s="8">
        <v>4886</v>
      </c>
      <c r="E109">
        <v>4938</v>
      </c>
      <c r="F109" s="8">
        <v>5260</v>
      </c>
      <c r="G109" s="8">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 si="20">+SUM(B112:B114)</f>
        <v>7126</v>
      </c>
      <c r="C111" s="3">
        <f t="shared" ref="C111" si="21">+SUM(C112:C114)</f>
        <v>7315</v>
      </c>
      <c r="D111" s="3">
        <f t="shared" ref="D111" si="22">+SUM(D112:D114)</f>
        <v>7698</v>
      </c>
      <c r="E111" s="3">
        <f t="shared" ref="E111" si="23">+SUM(E112:E114)</f>
        <v>9242</v>
      </c>
      <c r="F111" s="3">
        <f t="shared" ref="F111" si="24">+SUM(F112:F114)</f>
        <v>9812</v>
      </c>
      <c r="G111" s="3">
        <f t="shared" ref="G111" si="25">+SUM(G112:G114)</f>
        <v>9347</v>
      </c>
      <c r="H111" s="3">
        <f t="shared" ref="H111" si="26">+SUM(H112:H114)</f>
        <v>11456</v>
      </c>
      <c r="I111" s="3">
        <f>+SUM(I112:I114)</f>
        <v>12479</v>
      </c>
    </row>
    <row r="112" spans="1:9" x14ac:dyDescent="0.3">
      <c r="A112" s="11" t="s">
        <v>114</v>
      </c>
      <c r="B112">
        <f>827+3876</f>
        <v>4703</v>
      </c>
      <c r="C112">
        <f>3985+882</f>
        <v>4867</v>
      </c>
      <c r="D112">
        <f>4068+927</f>
        <v>4995</v>
      </c>
      <c r="E112">
        <v>5875</v>
      </c>
      <c r="F112" s="8">
        <v>6293</v>
      </c>
      <c r="G112" s="8">
        <v>5892</v>
      </c>
      <c r="H112" s="8">
        <v>6970</v>
      </c>
      <c r="I112" s="8">
        <v>7388</v>
      </c>
    </row>
    <row r="113" spans="1:9" x14ac:dyDescent="0.3">
      <c r="A113" s="11" t="s">
        <v>115</v>
      </c>
      <c r="B113">
        <f>1552+499</f>
        <v>2051</v>
      </c>
      <c r="C113">
        <f>1628+463</f>
        <v>2091</v>
      </c>
      <c r="D113">
        <f>471+1868</f>
        <v>2339</v>
      </c>
      <c r="E113">
        <v>2940</v>
      </c>
      <c r="F113" s="8">
        <v>3087</v>
      </c>
      <c r="G113" s="8">
        <v>3053</v>
      </c>
      <c r="H113" s="8">
        <v>3996</v>
      </c>
      <c r="I113" s="8">
        <v>4527</v>
      </c>
    </row>
    <row r="114" spans="1:9" x14ac:dyDescent="0.3">
      <c r="A114" s="11" t="s">
        <v>116</v>
      </c>
      <c r="B114">
        <f>95+277</f>
        <v>372</v>
      </c>
      <c r="C114">
        <f>86+271</f>
        <v>357</v>
      </c>
      <c r="D114">
        <f>275+89</f>
        <v>364</v>
      </c>
      <c r="E114">
        <v>427</v>
      </c>
      <c r="F114" s="8">
        <v>432</v>
      </c>
      <c r="G114">
        <v>402</v>
      </c>
      <c r="H114">
        <v>490</v>
      </c>
      <c r="I114">
        <v>564</v>
      </c>
    </row>
    <row r="115" spans="1:9" x14ac:dyDescent="0.3">
      <c r="A115" s="2" t="s">
        <v>103</v>
      </c>
      <c r="B115" s="3">
        <f t="shared" ref="B115" si="27">+SUM(B116:B118)</f>
        <v>3067</v>
      </c>
      <c r="C115" s="3">
        <f t="shared" ref="C115" si="28">+SUM(C116:C118)</f>
        <v>3785</v>
      </c>
      <c r="D115" s="3">
        <f t="shared" ref="D115" si="29">+SUM(D116:D118)</f>
        <v>4237</v>
      </c>
      <c r="E115" s="3">
        <f t="shared" ref="E115" si="30">+SUM(E116:E118)</f>
        <v>5134</v>
      </c>
      <c r="F115" s="3">
        <f t="shared" ref="F115" si="31">+SUM(F116:F118)</f>
        <v>6208</v>
      </c>
      <c r="G115" s="3">
        <f t="shared" ref="G115" si="32">+SUM(G116:G118)</f>
        <v>6679</v>
      </c>
      <c r="H115" s="3">
        <f t="shared" ref="H115" si="33">+SUM(H116:H118)</f>
        <v>8290</v>
      </c>
      <c r="I115" s="3">
        <f>+SUM(I116:I118)</f>
        <v>7547</v>
      </c>
    </row>
    <row r="116" spans="1:9" x14ac:dyDescent="0.3">
      <c r="A116" s="11" t="s">
        <v>114</v>
      </c>
      <c r="B116">
        <v>2016</v>
      </c>
      <c r="C116" s="8">
        <v>2599</v>
      </c>
      <c r="D116" s="8">
        <v>2920</v>
      </c>
      <c r="E116">
        <v>3496</v>
      </c>
      <c r="F116" s="8">
        <v>4262</v>
      </c>
      <c r="G116" s="8">
        <v>4635</v>
      </c>
      <c r="H116" s="8">
        <v>5748</v>
      </c>
      <c r="I116" s="8">
        <v>5416</v>
      </c>
    </row>
    <row r="117" spans="1:9" x14ac:dyDescent="0.3">
      <c r="A117" s="11" t="s">
        <v>115</v>
      </c>
      <c r="B117">
        <v>925</v>
      </c>
      <c r="C117" s="8">
        <v>1055</v>
      </c>
      <c r="D117" s="8">
        <v>1188</v>
      </c>
      <c r="E117">
        <v>1508</v>
      </c>
      <c r="F117" s="8">
        <v>1808</v>
      </c>
      <c r="G117" s="8">
        <v>1896</v>
      </c>
      <c r="H117" s="8">
        <v>2347</v>
      </c>
      <c r="I117" s="8">
        <v>1938</v>
      </c>
    </row>
    <row r="118" spans="1:9" x14ac:dyDescent="0.3">
      <c r="A118" s="11" t="s">
        <v>116</v>
      </c>
      <c r="B118">
        <v>126</v>
      </c>
      <c r="C118">
        <v>131</v>
      </c>
      <c r="D118">
        <v>129</v>
      </c>
      <c r="E118">
        <v>130</v>
      </c>
      <c r="F118" s="8">
        <v>138</v>
      </c>
      <c r="G118">
        <v>148</v>
      </c>
      <c r="H118">
        <v>195</v>
      </c>
      <c r="I118">
        <v>193</v>
      </c>
    </row>
    <row r="119" spans="1:9" x14ac:dyDescent="0.3">
      <c r="A119" s="2" t="s">
        <v>107</v>
      </c>
      <c r="B119" s="3">
        <f t="shared" ref="B119" si="34">+SUM(B120:B122)</f>
        <v>4653</v>
      </c>
      <c r="C119" s="3">
        <f t="shared" ref="C119" si="35">+SUM(C120:C122)</f>
        <v>4570</v>
      </c>
      <c r="D119" s="3">
        <f t="shared" ref="D119" si="36">+SUM(D120:D122)</f>
        <v>5009</v>
      </c>
      <c r="E119" s="3">
        <f t="shared" ref="E119" si="37">+SUM(E120:E122)</f>
        <v>5166</v>
      </c>
      <c r="F119" s="3">
        <f t="shared" ref="F119" si="38">+SUM(F120:F122)</f>
        <v>5254</v>
      </c>
      <c r="G119" s="3">
        <f t="shared" ref="G119" si="39">+SUM(G120:G122)</f>
        <v>5028</v>
      </c>
      <c r="H119" s="3">
        <f t="shared" ref="H119" si="40">+SUM(H120:H122)</f>
        <v>5343</v>
      </c>
      <c r="I119" s="3">
        <f>+SUM(I120:I122)</f>
        <v>5955</v>
      </c>
    </row>
    <row r="120" spans="1:9" x14ac:dyDescent="0.3">
      <c r="A120" s="11" t="s">
        <v>114</v>
      </c>
      <c r="B120">
        <f>452+2641</f>
        <v>3093</v>
      </c>
      <c r="C120">
        <f>570+2536</f>
        <v>3106</v>
      </c>
      <c r="D120">
        <f>666+2816</f>
        <v>3482</v>
      </c>
      <c r="E120">
        <v>3575</v>
      </c>
      <c r="F120" s="8">
        <v>3622</v>
      </c>
      <c r="G120" s="8">
        <v>3449</v>
      </c>
      <c r="H120" s="8">
        <v>3659</v>
      </c>
      <c r="I120" s="8">
        <v>4111</v>
      </c>
    </row>
    <row r="121" spans="1:9" x14ac:dyDescent="0.3">
      <c r="A121" s="11" t="s">
        <v>115</v>
      </c>
      <c r="B121">
        <f>230+1021</f>
        <v>1251</v>
      </c>
      <c r="C121">
        <f>228+947</f>
        <v>1175</v>
      </c>
      <c r="D121">
        <f>275+966</f>
        <v>1241</v>
      </c>
      <c r="E121">
        <v>1347</v>
      </c>
      <c r="F121" s="8">
        <v>1395</v>
      </c>
      <c r="G121" s="8">
        <v>1365</v>
      </c>
      <c r="H121" s="8">
        <v>1494</v>
      </c>
      <c r="I121" s="8">
        <v>1610</v>
      </c>
    </row>
    <row r="122" spans="1:9" x14ac:dyDescent="0.3">
      <c r="A122" s="11" t="s">
        <v>116</v>
      </c>
      <c r="B122">
        <f>73+236</f>
        <v>309</v>
      </c>
      <c r="C122">
        <f>71+218</f>
        <v>289</v>
      </c>
      <c r="D122">
        <f>213+73</f>
        <v>286</v>
      </c>
      <c r="E122">
        <v>244</v>
      </c>
      <c r="F122" s="8">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I124" si="41">+B107+B111+B115+B119+B123</f>
        <v>28701</v>
      </c>
      <c r="C124" s="5">
        <f t="shared" si="41"/>
        <v>30507</v>
      </c>
      <c r="D124" s="5">
        <f t="shared" si="41"/>
        <v>32233</v>
      </c>
      <c r="E124" s="5">
        <f t="shared" si="41"/>
        <v>34485</v>
      </c>
      <c r="F124" s="5">
        <f t="shared" si="41"/>
        <v>37218</v>
      </c>
      <c r="G124" s="5">
        <f t="shared" si="41"/>
        <v>35568</v>
      </c>
      <c r="H124" s="5">
        <f t="shared" si="41"/>
        <v>42293</v>
      </c>
      <c r="I124" s="5">
        <f t="shared" si="41"/>
        <v>44436</v>
      </c>
    </row>
    <row r="125" spans="1:9" x14ac:dyDescent="0.3">
      <c r="A125" s="2" t="s">
        <v>105</v>
      </c>
      <c r="B125" s="3">
        <f t="shared" ref="B125:G125" si="42">+SUM(B126:B129)</f>
        <v>1982</v>
      </c>
      <c r="C125" s="3">
        <f t="shared" si="42"/>
        <v>1955</v>
      </c>
      <c r="D125" s="3">
        <f t="shared" si="42"/>
        <v>2042</v>
      </c>
      <c r="E125" s="3">
        <f t="shared" si="42"/>
        <v>1886</v>
      </c>
      <c r="F125" s="3">
        <f t="shared" si="42"/>
        <v>1906</v>
      </c>
      <c r="G125" s="3">
        <f t="shared" si="42"/>
        <v>1846</v>
      </c>
      <c r="H125" s="3">
        <f>+SUM(H126:H129)</f>
        <v>2205</v>
      </c>
      <c r="I125" s="3">
        <f>+SUM(I126:I129)</f>
        <v>2346</v>
      </c>
    </row>
    <row r="126" spans="1:9" x14ac:dyDescent="0.3">
      <c r="A126" s="11" t="s">
        <v>114</v>
      </c>
      <c r="B126" s="3">
        <v>1982</v>
      </c>
      <c r="C126" s="3">
        <v>1955</v>
      </c>
      <c r="D126" s="3">
        <v>2042</v>
      </c>
      <c r="E126" s="3">
        <v>1886</v>
      </c>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H131" si="43">+B124+B125+B130</f>
        <v>30601</v>
      </c>
      <c r="C131" s="7">
        <f t="shared" si="43"/>
        <v>32376</v>
      </c>
      <c r="D131" s="7">
        <f t="shared" si="43"/>
        <v>34350</v>
      </c>
      <c r="E131" s="7">
        <f t="shared" si="43"/>
        <v>36397</v>
      </c>
      <c r="F131" s="7">
        <f t="shared" si="43"/>
        <v>39117</v>
      </c>
      <c r="G131" s="7">
        <f t="shared" si="43"/>
        <v>37403</v>
      </c>
      <c r="H131" s="7">
        <f t="shared" si="43"/>
        <v>44538</v>
      </c>
      <c r="I131" s="7">
        <f>+I124+I125+I130</f>
        <v>46710</v>
      </c>
    </row>
    <row r="132" spans="1:9" s="12" customFormat="1" ht="15" thickTop="1" x14ac:dyDescent="0.3">
      <c r="A132" s="12" t="s">
        <v>112</v>
      </c>
      <c r="B132" s="13">
        <f>+I131-I2</f>
        <v>0</v>
      </c>
      <c r="C132" s="13">
        <f t="shared" ref="C132:G132" si="44">+C131-C2</f>
        <v>0</v>
      </c>
      <c r="D132" s="13">
        <f t="shared" si="44"/>
        <v>0</v>
      </c>
      <c r="E132" s="13">
        <f t="shared" si="44"/>
        <v>0</v>
      </c>
      <c r="F132" s="13">
        <f t="shared" si="44"/>
        <v>0</v>
      </c>
      <c r="G132" s="13">
        <f t="shared" si="44"/>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1275</v>
      </c>
      <c r="C135" s="3">
        <f>1434</f>
        <v>1434</v>
      </c>
      <c r="D135" s="3">
        <f>244+1203</f>
        <v>1447</v>
      </c>
      <c r="E135" s="3">
        <v>1587</v>
      </c>
      <c r="F135" s="3">
        <v>1995</v>
      </c>
      <c r="G135" s="3">
        <v>1541</v>
      </c>
      <c r="H135" s="3">
        <v>2435</v>
      </c>
      <c r="I135" s="3">
        <v>3293</v>
      </c>
    </row>
    <row r="136" spans="1:9" x14ac:dyDescent="0.3">
      <c r="A136" s="2" t="s">
        <v>103</v>
      </c>
      <c r="B136" s="3">
        <v>249</v>
      </c>
      <c r="C136" s="3">
        <f>1372+174</f>
        <v>1546</v>
      </c>
      <c r="D136" s="3">
        <v>1507</v>
      </c>
      <c r="E136" s="3">
        <v>1807</v>
      </c>
      <c r="F136" s="3">
        <v>2376</v>
      </c>
      <c r="G136" s="3">
        <v>2490</v>
      </c>
      <c r="H136" s="3">
        <v>3243</v>
      </c>
      <c r="I136" s="3">
        <v>2365</v>
      </c>
    </row>
    <row r="137" spans="1:9" x14ac:dyDescent="0.3">
      <c r="A137" s="2" t="s">
        <v>107</v>
      </c>
      <c r="B137" s="3">
        <f>993+100+818</f>
        <v>1911</v>
      </c>
      <c r="C137" s="3">
        <f>892+289</f>
        <v>1181</v>
      </c>
      <c r="D137" s="3">
        <f>224+816</f>
        <v>1040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45">+SUM(B134:B138)</f>
        <v>4813</v>
      </c>
      <c r="C139" s="5">
        <f t="shared" si="45"/>
        <v>5328</v>
      </c>
      <c r="D139" s="5">
        <f t="shared" si="45"/>
        <v>5192</v>
      </c>
      <c r="E139" s="5">
        <f t="shared" si="45"/>
        <v>5525</v>
      </c>
      <c r="F139" s="5">
        <f t="shared" si="45"/>
        <v>6357</v>
      </c>
      <c r="G139" s="5">
        <f t="shared" si="45"/>
        <v>4646</v>
      </c>
      <c r="H139" s="5">
        <f t="shared" si="45"/>
        <v>8641</v>
      </c>
      <c r="I139" s="5">
        <f t="shared" si="45"/>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46">+SUM(B139:B141)</f>
        <v>4233</v>
      </c>
      <c r="C142" s="7">
        <f t="shared" ref="C142" si="47">+SUM(C139:C141)</f>
        <v>4642</v>
      </c>
      <c r="D142" s="7">
        <f t="shared" ref="D142" si="48">+SUM(D139:D141)</f>
        <v>4945</v>
      </c>
      <c r="E142" s="7">
        <f t="shared" ref="E142" si="49">+SUM(E139:E141)</f>
        <v>4379</v>
      </c>
      <c r="F142" s="7">
        <f t="shared" ref="F142" si="50">+SUM(F139:F141)</f>
        <v>4850</v>
      </c>
      <c r="G142" s="7">
        <f t="shared" ref="G142" si="51">+SUM(G139:G141)</f>
        <v>2976</v>
      </c>
      <c r="H142" s="7">
        <f t="shared" ref="H142" si="52">+SUM(H139:H141)</f>
        <v>6923</v>
      </c>
      <c r="I142" s="7">
        <f>+SUM(I139:I141)</f>
        <v>6856</v>
      </c>
    </row>
    <row r="143" spans="1:9" s="12" customFormat="1" ht="15" thickTop="1" x14ac:dyDescent="0.3">
      <c r="A143" s="12" t="s">
        <v>112</v>
      </c>
      <c r="B143" s="13">
        <f t="shared" ref="B143:H143" si="53">+B142-B10-B8</f>
        <v>0</v>
      </c>
      <c r="C143" s="13">
        <f t="shared" si="53"/>
        <v>0</v>
      </c>
      <c r="D143" s="13">
        <f t="shared" si="53"/>
        <v>0</v>
      </c>
      <c r="E143" s="13">
        <f t="shared" si="53"/>
        <v>0</v>
      </c>
      <c r="F143" s="13">
        <f t="shared" si="53"/>
        <v>0</v>
      </c>
      <c r="G143" s="13">
        <f t="shared" si="53"/>
        <v>0</v>
      </c>
      <c r="H143" s="13">
        <f t="shared" si="53"/>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f>451+47</f>
        <v>498</v>
      </c>
      <c r="C146" s="3">
        <f>589+50</f>
        <v>639</v>
      </c>
      <c r="D146" s="3">
        <f>658+48</f>
        <v>706</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f>103+205</f>
        <v>308</v>
      </c>
      <c r="C148" s="3">
        <v>223</v>
      </c>
      <c r="D148" s="3">
        <f>120+223</f>
        <v>343</v>
      </c>
      <c r="E148" s="3">
        <v>339</v>
      </c>
      <c r="F148" s="3">
        <v>326</v>
      </c>
      <c r="G148" s="3">
        <v>296</v>
      </c>
      <c r="H148" s="3">
        <v>304</v>
      </c>
      <c r="I148" s="3">
        <v>274</v>
      </c>
    </row>
    <row r="149" spans="1:9" x14ac:dyDescent="0.3">
      <c r="A149" s="2" t="s">
        <v>108</v>
      </c>
      <c r="B149" s="3">
        <v>484</v>
      </c>
      <c r="C149" s="3">
        <f>109+511</f>
        <v>620</v>
      </c>
      <c r="D149" s="3">
        <v>533</v>
      </c>
      <c r="E149" s="3">
        <v>597</v>
      </c>
      <c r="F149" s="3">
        <v>665</v>
      </c>
      <c r="G149" s="3">
        <v>830</v>
      </c>
      <c r="H149" s="3">
        <v>780</v>
      </c>
      <c r="I149" s="3">
        <v>789</v>
      </c>
    </row>
    <row r="150" spans="1:9" x14ac:dyDescent="0.3">
      <c r="A150" s="4" t="s">
        <v>120</v>
      </c>
      <c r="B150" s="5">
        <f t="shared" ref="B150:I150" si="54">+SUM(B145:B149)</f>
        <v>2176</v>
      </c>
      <c r="C150" s="5">
        <f t="shared" si="54"/>
        <v>2458</v>
      </c>
      <c r="D150" s="5">
        <f t="shared" si="54"/>
        <v>2626</v>
      </c>
      <c r="E150" s="5">
        <f t="shared" si="54"/>
        <v>2889</v>
      </c>
      <c r="F150" s="5">
        <f t="shared" si="54"/>
        <v>2971</v>
      </c>
      <c r="G150" s="5">
        <f t="shared" si="54"/>
        <v>2870</v>
      </c>
      <c r="H150" s="5">
        <f t="shared" si="54"/>
        <v>2971</v>
      </c>
      <c r="I150" s="5">
        <f t="shared" si="54"/>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H153" si="55">+SUM(B150:B152)</f>
        <v>3011</v>
      </c>
      <c r="C153" s="7">
        <f t="shared" si="55"/>
        <v>3520</v>
      </c>
      <c r="D153" s="7">
        <f t="shared" si="55"/>
        <v>3989</v>
      </c>
      <c r="E153" s="7">
        <f t="shared" si="55"/>
        <v>4454</v>
      </c>
      <c r="F153" s="7">
        <f t="shared" si="55"/>
        <v>4744</v>
      </c>
      <c r="G153" s="7">
        <f t="shared" si="55"/>
        <v>4866</v>
      </c>
      <c r="H153" s="7">
        <f t="shared" si="55"/>
        <v>4904</v>
      </c>
      <c r="I153" s="7">
        <f>+SUM(I150:I152)</f>
        <v>4791</v>
      </c>
    </row>
    <row r="154" spans="1:9" ht="15" thickTop="1" x14ac:dyDescent="0.3">
      <c r="A154" s="12" t="s">
        <v>112</v>
      </c>
      <c r="B154" s="13">
        <f t="shared" ref="B154:H154" si="56">+B153-B31</f>
        <v>0</v>
      </c>
      <c r="C154" s="13">
        <f t="shared" si="56"/>
        <v>0</v>
      </c>
      <c r="D154" s="13">
        <f t="shared" si="56"/>
        <v>0</v>
      </c>
      <c r="E154" s="13">
        <f t="shared" si="56"/>
        <v>0</v>
      </c>
      <c r="F154" s="13">
        <f t="shared" si="56"/>
        <v>0</v>
      </c>
      <c r="G154" s="13">
        <f t="shared" si="56"/>
        <v>0</v>
      </c>
      <c r="H154" s="13">
        <f t="shared" si="56"/>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f>211</f>
        <v>211</v>
      </c>
      <c r="C157" s="3">
        <f>215</f>
        <v>215</v>
      </c>
      <c r="D157" s="3">
        <f>162+10</f>
        <v>172</v>
      </c>
      <c r="E157" s="3">
        <v>240</v>
      </c>
      <c r="F157" s="3">
        <v>233</v>
      </c>
      <c r="G157" s="3">
        <v>139</v>
      </c>
      <c r="H157" s="3">
        <v>153</v>
      </c>
      <c r="I157" s="3">
        <v>197</v>
      </c>
    </row>
    <row r="158" spans="1:9" x14ac:dyDescent="0.3">
      <c r="A158" s="2" t="s">
        <v>103</v>
      </c>
      <c r="B158" s="3">
        <f>69</f>
        <v>69</v>
      </c>
      <c r="C158" s="3">
        <v>26</v>
      </c>
      <c r="D158" s="3">
        <f>21+51</f>
        <v>72</v>
      </c>
      <c r="E158" s="3">
        <v>76</v>
      </c>
      <c r="F158" s="3">
        <v>49</v>
      </c>
      <c r="G158" s="3">
        <v>28</v>
      </c>
      <c r="H158" s="3">
        <v>94</v>
      </c>
      <c r="I158" s="3">
        <v>78</v>
      </c>
    </row>
    <row r="159" spans="1:9" x14ac:dyDescent="0.3">
      <c r="A159" s="2" t="s">
        <v>119</v>
      </c>
      <c r="B159" s="3">
        <v>37</v>
      </c>
      <c r="C159" s="3">
        <v>51</v>
      </c>
      <c r="D159" s="3">
        <v>39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I161" si="57">+SUM(B156:B160)</f>
        <v>750</v>
      </c>
      <c r="C161" s="5">
        <f t="shared" si="57"/>
        <v>792</v>
      </c>
      <c r="D161" s="5">
        <f t="shared" si="57"/>
        <v>784</v>
      </c>
      <c r="E161" s="5">
        <f t="shared" si="57"/>
        <v>847</v>
      </c>
      <c r="F161" s="5">
        <f t="shared" si="57"/>
        <v>724</v>
      </c>
      <c r="G161" s="5">
        <f t="shared" si="57"/>
        <v>756</v>
      </c>
      <c r="H161" s="5">
        <f t="shared" si="57"/>
        <v>677</v>
      </c>
      <c r="I161" s="5">
        <f t="shared" si="57"/>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 t="shared" ref="B163:H163" si="58">-(SUM(B161:B162)+B81)</f>
        <v>144</v>
      </c>
      <c r="C163" s="3">
        <f t="shared" si="58"/>
        <v>312</v>
      </c>
      <c r="D163" s="3">
        <f t="shared" si="58"/>
        <v>278</v>
      </c>
      <c r="E163" s="3">
        <f t="shared" si="58"/>
        <v>159</v>
      </c>
      <c r="F163" s="3">
        <f t="shared" si="58"/>
        <v>377</v>
      </c>
      <c r="G163" s="3">
        <f t="shared" si="58"/>
        <v>318</v>
      </c>
      <c r="H163" s="3">
        <f t="shared" si="58"/>
        <v>11</v>
      </c>
      <c r="I163" s="3">
        <f>-(SUM(I161:I162)+I81)</f>
        <v>50</v>
      </c>
    </row>
    <row r="164" spans="1:9" ht="15" thickBot="1" x14ac:dyDescent="0.35">
      <c r="A164" s="6" t="s">
        <v>124</v>
      </c>
      <c r="B164" s="7">
        <f t="shared" ref="B164:H164" si="59">+SUM(B161:B163)</f>
        <v>963</v>
      </c>
      <c r="C164" s="7">
        <f t="shared" si="59"/>
        <v>1143</v>
      </c>
      <c r="D164" s="7">
        <f t="shared" si="59"/>
        <v>1092</v>
      </c>
      <c r="E164" s="7">
        <f t="shared" si="59"/>
        <v>1028</v>
      </c>
      <c r="F164" s="7">
        <f t="shared" si="59"/>
        <v>1119</v>
      </c>
      <c r="G164" s="7">
        <f t="shared" si="59"/>
        <v>1086</v>
      </c>
      <c r="H164" s="7">
        <f t="shared" si="59"/>
        <v>695</v>
      </c>
      <c r="I164" s="7">
        <f>+SUM(I161:I163)</f>
        <v>758</v>
      </c>
    </row>
    <row r="165" spans="1:9" ht="15" thickTop="1" x14ac:dyDescent="0.3">
      <c r="A165" s="12" t="s">
        <v>112</v>
      </c>
      <c r="B165" s="13">
        <f t="shared" ref="B165:H165" si="60">+B164+B81</f>
        <v>0</v>
      </c>
      <c r="C165" s="13">
        <f t="shared" si="60"/>
        <v>0</v>
      </c>
      <c r="D165" s="13">
        <f t="shared" si="60"/>
        <v>0</v>
      </c>
      <c r="E165" s="13">
        <f t="shared" si="60"/>
        <v>0</v>
      </c>
      <c r="F165" s="13">
        <f t="shared" si="60"/>
        <v>0</v>
      </c>
      <c r="G165" s="13">
        <f t="shared" si="60"/>
        <v>0</v>
      </c>
      <c r="H165" s="13">
        <f t="shared" si="60"/>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f>75+12</f>
        <v>87</v>
      </c>
      <c r="C168" s="3">
        <f>72+12</f>
        <v>84</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f>22+27</f>
        <v>49</v>
      </c>
      <c r="C170" s="3">
        <f>18+25</f>
        <v>43</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61">+SUM(B167:B171)</f>
        <v>513</v>
      </c>
      <c r="C172" s="5">
        <f t="shared" si="61"/>
        <v>538</v>
      </c>
      <c r="D172" s="5">
        <f t="shared" si="61"/>
        <v>587</v>
      </c>
      <c r="E172" s="5">
        <f t="shared" si="61"/>
        <v>604</v>
      </c>
      <c r="F172" s="5">
        <f t="shared" si="61"/>
        <v>558</v>
      </c>
      <c r="G172" s="5">
        <f t="shared" si="61"/>
        <v>584</v>
      </c>
      <c r="H172" s="5">
        <f t="shared" si="61"/>
        <v>577</v>
      </c>
      <c r="I172" s="5">
        <f t="shared" si="61"/>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62">+SUM(B172:B174)</f>
        <v>606</v>
      </c>
      <c r="C175" s="7">
        <f t="shared" si="62"/>
        <v>649</v>
      </c>
      <c r="D175" s="7">
        <f t="shared" si="62"/>
        <v>706</v>
      </c>
      <c r="E175" s="7">
        <f t="shared" si="62"/>
        <v>747</v>
      </c>
      <c r="F175" s="7">
        <f t="shared" si="62"/>
        <v>705</v>
      </c>
      <c r="G175" s="7">
        <f t="shared" si="62"/>
        <v>721</v>
      </c>
      <c r="H175" s="7">
        <f t="shared" si="62"/>
        <v>744</v>
      </c>
      <c r="I175" s="7">
        <f>+SUM(I172:I174)</f>
        <v>717</v>
      </c>
    </row>
    <row r="176" spans="1:9" ht="15" thickTop="1" x14ac:dyDescent="0.3">
      <c r="A176" s="12" t="s">
        <v>112</v>
      </c>
      <c r="B176" s="13">
        <f t="shared" ref="B176:H176" si="63">+B175-B66</f>
        <v>0</v>
      </c>
      <c r="C176" s="13">
        <f t="shared" si="63"/>
        <v>0</v>
      </c>
      <c r="D176" s="13">
        <f t="shared" si="63"/>
        <v>0</v>
      </c>
      <c r="E176" s="13">
        <f t="shared" si="63"/>
        <v>0</v>
      </c>
      <c r="F176" s="13">
        <f t="shared" si="63"/>
        <v>0</v>
      </c>
      <c r="G176" s="13">
        <f t="shared" si="63"/>
        <v>0</v>
      </c>
      <c r="H176" s="13">
        <f t="shared" si="63"/>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51" t="s">
        <v>145</v>
      </c>
      <c r="C179" s="51">
        <f t="shared" ref="C179:F179" si="64">(C107-B107)/B107</f>
        <v>7.4526928675400297E-2</v>
      </c>
      <c r="D179" s="51">
        <f t="shared" si="64"/>
        <v>3.061500948252506E-2</v>
      </c>
      <c r="E179" s="51">
        <f t="shared" si="64"/>
        <v>-2.3725026288117772E-2</v>
      </c>
      <c r="F179" s="51">
        <f t="shared" si="64"/>
        <v>7.0481319421070346E-2</v>
      </c>
      <c r="G179" s="51">
        <f>(G107-F107)/F107</f>
        <v>-8.9171173437303478E-2</v>
      </c>
      <c r="H179" s="51">
        <f>(H107-G107)/G107</f>
        <v>0.18606738470035902</v>
      </c>
      <c r="I179" s="34">
        <v>7.0000000000000007E-2</v>
      </c>
    </row>
    <row r="180" spans="1:9" x14ac:dyDescent="0.3">
      <c r="A180" s="31" t="s">
        <v>114</v>
      </c>
      <c r="B180" s="51" t="s">
        <v>145</v>
      </c>
      <c r="C180" s="50">
        <f t="shared" ref="C180:G180" si="65">(C108-B108)/B108</f>
        <v>9.3228309428638606E-2</v>
      </c>
      <c r="D180" s="50">
        <f t="shared" si="65"/>
        <v>4.1402301322722872E-2</v>
      </c>
      <c r="E180" s="50">
        <f t="shared" si="65"/>
        <v>-3.7381247418422137E-2</v>
      </c>
      <c r="F180" s="50">
        <f t="shared" si="65"/>
        <v>7.7558463848959452E-2</v>
      </c>
      <c r="G180" s="50">
        <f t="shared" si="65"/>
        <v>-7.1279243404678949E-2</v>
      </c>
      <c r="H180" s="50">
        <f>(H108-G108)/G108</f>
        <v>0.24815092721620752</v>
      </c>
      <c r="I180" s="30">
        <v>0.05</v>
      </c>
    </row>
    <row r="181" spans="1:9" x14ac:dyDescent="0.3">
      <c r="A181" s="31" t="s">
        <v>115</v>
      </c>
      <c r="B181" s="51" t="s">
        <v>145</v>
      </c>
      <c r="C181" s="50">
        <f t="shared" ref="C181:H181" si="66">(C109-B109)/B109</f>
        <v>7.6190476190476197E-2</v>
      </c>
      <c r="D181" s="50">
        <f t="shared" si="66"/>
        <v>2.9498525073746312E-2</v>
      </c>
      <c r="E181" s="50">
        <f t="shared" si="66"/>
        <v>1.0642652476463364E-2</v>
      </c>
      <c r="F181" s="50">
        <f t="shared" si="66"/>
        <v>6.5208586472255969E-2</v>
      </c>
      <c r="G181" s="50">
        <f t="shared" si="66"/>
        <v>-0.11806083650190113</v>
      </c>
      <c r="H181" s="50">
        <f t="shared" si="66"/>
        <v>8.3854278939426596E-2</v>
      </c>
      <c r="I181" s="30">
        <v>0.09</v>
      </c>
    </row>
    <row r="182" spans="1:9" x14ac:dyDescent="0.3">
      <c r="A182" s="31" t="s">
        <v>116</v>
      </c>
      <c r="B182" s="51" t="s">
        <v>145</v>
      </c>
      <c r="C182" s="50">
        <f t="shared" ref="C182:H182" si="67">(C110-B110)/B110</f>
        <v>-0.12742718446601942</v>
      </c>
      <c r="D182" s="50">
        <f t="shared" si="67"/>
        <v>-0.10152990264255911</v>
      </c>
      <c r="E182" s="50">
        <f t="shared" si="67"/>
        <v>-7.8947368421052627E-2</v>
      </c>
      <c r="F182" s="50">
        <f t="shared" si="67"/>
        <v>3.3613445378151263E-3</v>
      </c>
      <c r="G182" s="50">
        <f t="shared" si="67"/>
        <v>-0.135678391959799</v>
      </c>
      <c r="H182" s="50">
        <f t="shared" si="67"/>
        <v>-1.7441860465116279E-2</v>
      </c>
      <c r="I182" s="30">
        <v>0.25</v>
      </c>
    </row>
    <row r="183" spans="1:9" x14ac:dyDescent="0.3">
      <c r="A183" s="33" t="s">
        <v>102</v>
      </c>
      <c r="B183" s="51" t="s">
        <v>145</v>
      </c>
      <c r="C183" s="50">
        <f t="shared" ref="C183:H183" si="68">(C111-B111)/B111</f>
        <v>2.6522593320235755E-2</v>
      </c>
      <c r="D183" s="50">
        <f t="shared" si="68"/>
        <v>5.2358168147641833E-2</v>
      </c>
      <c r="E183" s="50">
        <f t="shared" si="68"/>
        <v>0.20057157703299558</v>
      </c>
      <c r="F183" s="50">
        <f t="shared" si="68"/>
        <v>6.1674962129409219E-2</v>
      </c>
      <c r="G183" s="50">
        <f t="shared" si="68"/>
        <v>-4.7390949857317573E-2</v>
      </c>
      <c r="H183" s="50">
        <f t="shared" si="68"/>
        <v>0.22563389322777361</v>
      </c>
      <c r="I183" s="34">
        <v>0.12</v>
      </c>
    </row>
    <row r="184" spans="1:9" x14ac:dyDescent="0.3">
      <c r="A184" s="31" t="s">
        <v>114</v>
      </c>
      <c r="B184" s="51" t="s">
        <v>145</v>
      </c>
      <c r="C184" s="50">
        <f t="shared" ref="C184:H184" si="69">(C112-B112)/B112</f>
        <v>3.4871358707208165E-2</v>
      </c>
      <c r="D184" s="50">
        <f t="shared" si="69"/>
        <v>2.6299568522703924E-2</v>
      </c>
      <c r="E184" s="50">
        <f t="shared" si="69"/>
        <v>0.17617617617617617</v>
      </c>
      <c r="F184" s="50">
        <f t="shared" si="69"/>
        <v>7.114893617021277E-2</v>
      </c>
      <c r="G184" s="50">
        <f t="shared" si="69"/>
        <v>-6.3721595423486418E-2</v>
      </c>
      <c r="H184" s="50">
        <f t="shared" si="69"/>
        <v>0.18295994568906992</v>
      </c>
      <c r="I184" s="30">
        <v>0.09</v>
      </c>
    </row>
    <row r="185" spans="1:9" x14ac:dyDescent="0.3">
      <c r="A185" s="31" t="s">
        <v>115</v>
      </c>
      <c r="B185" s="51" t="s">
        <v>145</v>
      </c>
      <c r="C185" s="50">
        <f t="shared" ref="C185:H185" si="70">(C113-B113)/B113</f>
        <v>1.9502681618722574E-2</v>
      </c>
      <c r="D185" s="50">
        <f t="shared" si="70"/>
        <v>0.11860353897656624</v>
      </c>
      <c r="E185" s="50">
        <f t="shared" si="70"/>
        <v>0.25694741342454042</v>
      </c>
      <c r="F185" s="50">
        <f t="shared" si="70"/>
        <v>0.05</v>
      </c>
      <c r="G185" s="50">
        <f t="shared" si="70"/>
        <v>-1.101392938127632E-2</v>
      </c>
      <c r="H185" s="50">
        <f t="shared" si="70"/>
        <v>0.30887651490337376</v>
      </c>
      <c r="I185" s="30">
        <v>0.16</v>
      </c>
    </row>
    <row r="186" spans="1:9" x14ac:dyDescent="0.3">
      <c r="A186" s="31" t="s">
        <v>116</v>
      </c>
      <c r="B186" s="51" t="s">
        <v>145</v>
      </c>
      <c r="C186" s="50">
        <f t="shared" ref="C186:H186" si="71">(C114-B114)/B114</f>
        <v>-4.0322580645161289E-2</v>
      </c>
      <c r="D186" s="50">
        <f t="shared" si="71"/>
        <v>1.9607843137254902E-2</v>
      </c>
      <c r="E186" s="50">
        <f t="shared" si="71"/>
        <v>0.17307692307692307</v>
      </c>
      <c r="F186" s="50">
        <f t="shared" si="71"/>
        <v>1.1709601873536301E-2</v>
      </c>
      <c r="G186" s="50">
        <f t="shared" si="71"/>
        <v>-6.9444444444444448E-2</v>
      </c>
      <c r="H186" s="50">
        <f t="shared" si="71"/>
        <v>0.21890547263681592</v>
      </c>
      <c r="I186" s="30">
        <v>0.17</v>
      </c>
    </row>
    <row r="187" spans="1:9" x14ac:dyDescent="0.3">
      <c r="A187" s="33" t="s">
        <v>103</v>
      </c>
      <c r="B187" s="51" t="s">
        <v>145</v>
      </c>
      <c r="C187" s="50">
        <f t="shared" ref="C187:H187" si="72">(C115-B115)/B115</f>
        <v>0.23410498858819692</v>
      </c>
      <c r="D187" s="50">
        <f t="shared" si="72"/>
        <v>0.11941875825627477</v>
      </c>
      <c r="E187" s="50">
        <f t="shared" si="72"/>
        <v>0.21170639603493038</v>
      </c>
      <c r="F187" s="50">
        <f t="shared" si="72"/>
        <v>0.20919361121932217</v>
      </c>
      <c r="G187" s="50">
        <f t="shared" si="72"/>
        <v>7.5869845360824736E-2</v>
      </c>
      <c r="H187" s="50">
        <f t="shared" si="72"/>
        <v>0.24120377301991316</v>
      </c>
      <c r="I187" s="34">
        <v>-0.13</v>
      </c>
    </row>
    <row r="188" spans="1:9" x14ac:dyDescent="0.3">
      <c r="A188" s="31" t="s">
        <v>114</v>
      </c>
      <c r="B188" s="51" t="s">
        <v>145</v>
      </c>
      <c r="C188" s="50">
        <f t="shared" ref="C188:H188" si="73">(C116-B116)/B116</f>
        <v>0.28918650793650796</v>
      </c>
      <c r="D188" s="50">
        <f t="shared" si="73"/>
        <v>0.12350904193920739</v>
      </c>
      <c r="E188" s="50">
        <f t="shared" si="73"/>
        <v>0.19726027397260273</v>
      </c>
      <c r="F188" s="50">
        <f t="shared" si="73"/>
        <v>0.21910755148741418</v>
      </c>
      <c r="G188" s="50">
        <f t="shared" si="73"/>
        <v>8.7517597372125763E-2</v>
      </c>
      <c r="H188" s="50">
        <f t="shared" si="73"/>
        <v>0.24012944983818771</v>
      </c>
      <c r="I188" s="30">
        <v>-0.1</v>
      </c>
    </row>
    <row r="189" spans="1:9" x14ac:dyDescent="0.3">
      <c r="A189" s="31" t="s">
        <v>115</v>
      </c>
      <c r="B189" s="51" t="s">
        <v>145</v>
      </c>
      <c r="C189" s="50">
        <f t="shared" ref="C189:H189" si="74">(C117-B117)/B117</f>
        <v>0.14054054054054055</v>
      </c>
      <c r="D189" s="50">
        <f t="shared" si="74"/>
        <v>0.12606635071090047</v>
      </c>
      <c r="E189" s="50">
        <f t="shared" si="74"/>
        <v>0.26936026936026936</v>
      </c>
      <c r="F189" s="50">
        <f t="shared" si="74"/>
        <v>0.19893899204244031</v>
      </c>
      <c r="G189" s="50">
        <f t="shared" si="74"/>
        <v>4.8672566371681415E-2</v>
      </c>
      <c r="H189" s="50">
        <f t="shared" si="74"/>
        <v>0.2378691983122363</v>
      </c>
      <c r="I189" s="30">
        <v>-0.21</v>
      </c>
    </row>
    <row r="190" spans="1:9" x14ac:dyDescent="0.3">
      <c r="A190" s="31" t="s">
        <v>116</v>
      </c>
      <c r="B190" s="51" t="s">
        <v>145</v>
      </c>
      <c r="C190" s="50">
        <f t="shared" ref="C190:H190" si="75">(C118-B118)/B118</f>
        <v>3.968253968253968E-2</v>
      </c>
      <c r="D190" s="50">
        <f t="shared" si="75"/>
        <v>-1.5267175572519083E-2</v>
      </c>
      <c r="E190" s="50">
        <f t="shared" si="75"/>
        <v>7.7519379844961239E-3</v>
      </c>
      <c r="F190" s="50">
        <f t="shared" si="75"/>
        <v>6.1538461538461542E-2</v>
      </c>
      <c r="G190" s="50">
        <f t="shared" si="75"/>
        <v>7.2463768115942032E-2</v>
      </c>
      <c r="H190" s="50">
        <f t="shared" si="75"/>
        <v>0.31756756756756754</v>
      </c>
      <c r="I190" s="30">
        <v>-0.06</v>
      </c>
    </row>
    <row r="191" spans="1:9" x14ac:dyDescent="0.3">
      <c r="A191" s="33" t="s">
        <v>107</v>
      </c>
      <c r="B191" s="51" t="s">
        <v>145</v>
      </c>
      <c r="C191" s="50">
        <f t="shared" ref="C191:H191" si="76">(C119-B119)/B119</f>
        <v>-1.7837954008166772E-2</v>
      </c>
      <c r="D191" s="50">
        <f t="shared" si="76"/>
        <v>9.6061269146608314E-2</v>
      </c>
      <c r="E191" s="50">
        <f t="shared" si="76"/>
        <v>3.1343581553204235E-2</v>
      </c>
      <c r="F191" s="50">
        <f t="shared" si="76"/>
        <v>1.7034456058846303E-2</v>
      </c>
      <c r="G191" s="50">
        <f t="shared" si="76"/>
        <v>-4.3014845831747243E-2</v>
      </c>
      <c r="H191" s="50">
        <f t="shared" si="76"/>
        <v>6.2649164677804292E-2</v>
      </c>
      <c r="I191" s="34">
        <v>0.16</v>
      </c>
    </row>
    <row r="192" spans="1:9" x14ac:dyDescent="0.3">
      <c r="A192" s="31" t="s">
        <v>114</v>
      </c>
      <c r="B192" s="51" t="s">
        <v>145</v>
      </c>
      <c r="C192" s="50">
        <f t="shared" ref="C192:H192" si="77">(C120-B120)/B120</f>
        <v>4.2030391205948913E-3</v>
      </c>
      <c r="D192" s="50">
        <f t="shared" si="77"/>
        <v>0.1210560206052801</v>
      </c>
      <c r="E192" s="50">
        <f t="shared" si="77"/>
        <v>2.6708788052843192E-2</v>
      </c>
      <c r="F192" s="50">
        <f t="shared" si="77"/>
        <v>1.3146853146853148E-2</v>
      </c>
      <c r="G192" s="50">
        <f t="shared" si="77"/>
        <v>-4.7763666482606291E-2</v>
      </c>
      <c r="H192" s="50">
        <f t="shared" si="77"/>
        <v>6.0887213685126125E-2</v>
      </c>
      <c r="I192" s="30">
        <v>0.17</v>
      </c>
    </row>
    <row r="193" spans="1:9" x14ac:dyDescent="0.3">
      <c r="A193" s="31" t="s">
        <v>115</v>
      </c>
      <c r="B193" s="51" t="s">
        <v>145</v>
      </c>
      <c r="C193" s="50">
        <f t="shared" ref="C193:H193" si="78">(C121-B121)/B121</f>
        <v>-6.0751398880895285E-2</v>
      </c>
      <c r="D193" s="50">
        <f t="shared" si="78"/>
        <v>5.6170212765957447E-2</v>
      </c>
      <c r="E193" s="50">
        <f t="shared" si="78"/>
        <v>8.5414987912973403E-2</v>
      </c>
      <c r="F193" s="50">
        <f t="shared" si="78"/>
        <v>3.5634743875278395E-2</v>
      </c>
      <c r="G193" s="50">
        <f t="shared" si="78"/>
        <v>-2.1505376344086023E-2</v>
      </c>
      <c r="H193" s="50">
        <f t="shared" si="78"/>
        <v>9.4505494505494503E-2</v>
      </c>
      <c r="I193" s="30">
        <v>0.12</v>
      </c>
    </row>
    <row r="194" spans="1:9" x14ac:dyDescent="0.3">
      <c r="A194" s="31" t="s">
        <v>116</v>
      </c>
      <c r="B194" s="51" t="s">
        <v>145</v>
      </c>
      <c r="C194" s="50">
        <f t="shared" ref="C194:H194" si="79">(C122-B122)/B122</f>
        <v>-6.4724919093851127E-2</v>
      </c>
      <c r="D194" s="50">
        <f t="shared" si="79"/>
        <v>-1.0380622837370242E-2</v>
      </c>
      <c r="E194" s="50">
        <f t="shared" si="79"/>
        <v>-0.14685314685314685</v>
      </c>
      <c r="F194" s="50">
        <f t="shared" si="79"/>
        <v>-2.8688524590163935E-2</v>
      </c>
      <c r="G194" s="50">
        <f t="shared" si="79"/>
        <v>-9.7046413502109699E-2</v>
      </c>
      <c r="H194" s="50">
        <f t="shared" si="79"/>
        <v>-0.11214953271028037</v>
      </c>
      <c r="I194" s="30">
        <v>0.28000000000000003</v>
      </c>
    </row>
    <row r="195" spans="1:9" x14ac:dyDescent="0.3">
      <c r="A195" s="33" t="s">
        <v>108</v>
      </c>
      <c r="B195" s="51" t="s">
        <v>145</v>
      </c>
      <c r="C195" s="50">
        <f t="shared" ref="C195:H195" si="80">(C123-B123)/B123</f>
        <v>-0.36521739130434783</v>
      </c>
      <c r="D195" s="50">
        <f t="shared" si="80"/>
        <v>0</v>
      </c>
      <c r="E195" s="50">
        <f t="shared" si="80"/>
        <v>0.20547945205479451</v>
      </c>
      <c r="F195" s="50">
        <f t="shared" si="80"/>
        <v>-0.52272727272727271</v>
      </c>
      <c r="G195" s="50">
        <f t="shared" si="80"/>
        <v>-0.2857142857142857</v>
      </c>
      <c r="H195" s="50">
        <f t="shared" si="80"/>
        <v>-0.16666666666666666</v>
      </c>
      <c r="I195" s="34">
        <v>3.02</v>
      </c>
    </row>
    <row r="196" spans="1:9" x14ac:dyDescent="0.3">
      <c r="A196" s="35" t="s">
        <v>104</v>
      </c>
      <c r="B196" s="37" t="s">
        <v>145</v>
      </c>
      <c r="C196" s="50">
        <f t="shared" ref="C196:E196" si="81">(C124-B124)/B124</f>
        <v>6.2924636772237905E-2</v>
      </c>
      <c r="D196" s="50">
        <f t="shared" si="81"/>
        <v>5.6577179008096501E-2</v>
      </c>
      <c r="E196" s="50">
        <f t="shared" si="81"/>
        <v>6.9866286104303038E-2</v>
      </c>
      <c r="F196" s="50">
        <f t="shared" ref="F196:H196" si="82">(F124-E124)/E124</f>
        <v>7.9251848629839056E-2</v>
      </c>
      <c r="G196" s="50">
        <f t="shared" si="82"/>
        <v>-4.4333387070772209E-2</v>
      </c>
      <c r="H196" s="50">
        <f t="shared" si="82"/>
        <v>0.18907444894286998</v>
      </c>
      <c r="I196" s="37">
        <v>0.06</v>
      </c>
    </row>
    <row r="197" spans="1:9" x14ac:dyDescent="0.3">
      <c r="A197" s="33" t="s">
        <v>105</v>
      </c>
      <c r="B197" s="34" t="s">
        <v>145</v>
      </c>
      <c r="C197" s="50">
        <f t="shared" ref="C197:E197" si="83">(C125-B125)/B125</f>
        <v>-1.3622603430877902E-2</v>
      </c>
      <c r="D197" s="50">
        <f t="shared" si="83"/>
        <v>4.4501278772378514E-2</v>
      </c>
      <c r="E197" s="50">
        <f t="shared" si="83"/>
        <v>-7.6395690499510283E-2</v>
      </c>
      <c r="F197" s="50">
        <f t="shared" ref="F197:H197" si="84">(F125-E125)/E125</f>
        <v>1.0604453870625663E-2</v>
      </c>
      <c r="G197" s="50">
        <f t="shared" si="84"/>
        <v>-3.1479538300104928E-2</v>
      </c>
      <c r="H197" s="50">
        <f t="shared" si="84"/>
        <v>0.19447453954496208</v>
      </c>
      <c r="I197" s="34">
        <v>7.0000000000000007E-2</v>
      </c>
    </row>
    <row r="198" spans="1:9" x14ac:dyDescent="0.3">
      <c r="A198" s="31" t="s">
        <v>114</v>
      </c>
      <c r="B198" s="30" t="s">
        <v>145</v>
      </c>
      <c r="C198" s="50">
        <f t="shared" ref="C198:E198" si="85">(C126-B126)/B126</f>
        <v>-1.3622603430877902E-2</v>
      </c>
      <c r="D198" s="50">
        <f t="shared" si="85"/>
        <v>4.4501278772378514E-2</v>
      </c>
      <c r="E198" s="50">
        <f t="shared" si="85"/>
        <v>-7.6395690499510283E-2</v>
      </c>
      <c r="F198" s="50">
        <f t="shared" ref="F198:H198" si="86">(F126-E126)/E126</f>
        <v>-0.12089077412513255</v>
      </c>
      <c r="G198" s="50">
        <f t="shared" si="86"/>
        <v>-9.6501809408926411E-3</v>
      </c>
      <c r="H198" s="50">
        <f t="shared" si="86"/>
        <v>0.20950060901339829</v>
      </c>
      <c r="I198" s="30">
        <v>0.06</v>
      </c>
    </row>
    <row r="199" spans="1:9" x14ac:dyDescent="0.3">
      <c r="A199" s="31" t="s">
        <v>115</v>
      </c>
      <c r="B199" s="30" t="s">
        <v>145</v>
      </c>
      <c r="C199" s="50" t="s">
        <v>145</v>
      </c>
      <c r="D199" s="50" t="s">
        <v>145</v>
      </c>
      <c r="E199" s="50" t="s">
        <v>145</v>
      </c>
      <c r="F199" s="50" t="s">
        <v>145</v>
      </c>
      <c r="G199" s="50">
        <f t="shared" ref="G199:H199" si="87">(G127-F127)/F127</f>
        <v>-0.24576271186440679</v>
      </c>
      <c r="H199" s="50">
        <f t="shared" si="87"/>
        <v>0.16853932584269662</v>
      </c>
      <c r="I199" s="30">
        <v>-0.03</v>
      </c>
    </row>
    <row r="200" spans="1:9" x14ac:dyDescent="0.3">
      <c r="A200" s="31" t="s">
        <v>116</v>
      </c>
      <c r="B200" s="30" t="s">
        <v>145</v>
      </c>
      <c r="C200" s="50" t="s">
        <v>145</v>
      </c>
      <c r="D200" s="50" t="s">
        <v>145</v>
      </c>
      <c r="E200" s="50" t="s">
        <v>145</v>
      </c>
      <c r="F200" s="50" t="s">
        <v>145</v>
      </c>
      <c r="G200" s="50">
        <f t="shared" ref="G200:H200" si="88">(G128-F128)/F128</f>
        <v>4.1666666666666664E-2</v>
      </c>
      <c r="H200" s="50">
        <f t="shared" si="88"/>
        <v>0.16</v>
      </c>
      <c r="I200" s="30">
        <v>-0.16</v>
      </c>
    </row>
    <row r="201" spans="1:9" x14ac:dyDescent="0.3">
      <c r="A201" s="31" t="s">
        <v>122</v>
      </c>
      <c r="B201" s="30" t="s">
        <v>145</v>
      </c>
      <c r="C201" s="50" t="s">
        <v>145</v>
      </c>
      <c r="D201" s="50" t="s">
        <v>145</v>
      </c>
      <c r="E201" s="50" t="s">
        <v>145</v>
      </c>
      <c r="F201" s="50" t="s">
        <v>145</v>
      </c>
      <c r="G201" s="50">
        <f t="shared" ref="G201:H201" si="89">(G129-F129)/F129</f>
        <v>-0.15094339622641509</v>
      </c>
      <c r="H201" s="50">
        <f t="shared" si="89"/>
        <v>-4.4444444444444446E-2</v>
      </c>
      <c r="I201" s="30">
        <v>0.42</v>
      </c>
    </row>
    <row r="202" spans="1:9" x14ac:dyDescent="0.3">
      <c r="A202" s="29" t="s">
        <v>109</v>
      </c>
      <c r="B202" s="30" t="s">
        <v>145</v>
      </c>
      <c r="C202" s="50">
        <f t="shared" ref="C202:E202" si="90">(C130-B130)/B130</f>
        <v>4.878048780487805E-2</v>
      </c>
      <c r="D202" s="50">
        <f t="shared" si="90"/>
        <v>-1.8720930232558139</v>
      </c>
      <c r="E202" s="50">
        <f t="shared" si="90"/>
        <v>-0.65333333333333332</v>
      </c>
      <c r="F202" s="50">
        <f t="shared" ref="F202:H202" si="91">(F130-E130)/E130</f>
        <v>-1.2692307692307692</v>
      </c>
      <c r="G202" s="50">
        <f t="shared" si="91"/>
        <v>0.5714285714285714</v>
      </c>
      <c r="H202" s="50">
        <f t="shared" si="91"/>
        <v>-4.6363636363636367</v>
      </c>
      <c r="I202" s="30">
        <v>0</v>
      </c>
    </row>
    <row r="203" spans="1:9" ht="15" thickBot="1" x14ac:dyDescent="0.35">
      <c r="A203" s="32" t="s">
        <v>106</v>
      </c>
      <c r="B203" s="36" t="s">
        <v>145</v>
      </c>
      <c r="C203" s="50">
        <f>(C131-B131)/B131</f>
        <v>5.8004640371229696E-2</v>
      </c>
      <c r="D203" s="50">
        <f t="shared" ref="D203:E203" si="92">(D131-C131)/C131</f>
        <v>6.0971089696071165E-2</v>
      </c>
      <c r="E203" s="50">
        <f t="shared" si="92"/>
        <v>5.9592430858806403E-2</v>
      </c>
      <c r="F203" s="50">
        <f t="shared" ref="F203:H203" si="93">(F131-E131)/E131</f>
        <v>7.4731433909388134E-2</v>
      </c>
      <c r="G203" s="50">
        <f t="shared" si="93"/>
        <v>-4.3817266150267146E-2</v>
      </c>
      <c r="H203" s="50">
        <f t="shared" si="93"/>
        <v>0.1907600994572628</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tabSelected="1" topLeftCell="A54" workbookViewId="0">
      <selection activeCell="J58" sqref="J58"/>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1">
        <f>Historicals!B4</f>
        <v>14067</v>
      </c>
      <c r="C3" s="1">
        <f>Historicals!C4</f>
        <v>14971</v>
      </c>
      <c r="D3" s="1">
        <f>Historicals!D4</f>
        <v>15312</v>
      </c>
      <c r="E3" s="1">
        <f>Historicals!E4</f>
        <v>15956</v>
      </c>
      <c r="F3" s="1">
        <f>Historicals!F4</f>
        <v>17474</v>
      </c>
      <c r="G3" s="1">
        <f>Historicals!G4</f>
        <v>16241</v>
      </c>
      <c r="H3" s="1">
        <f>Historicals!H4</f>
        <v>19962</v>
      </c>
      <c r="I3" s="1">
        <f>Historicals!I4</f>
        <v>21479</v>
      </c>
      <c r="J3" s="55">
        <f>I3*(1+I4)</f>
        <v>23111.283488628393</v>
      </c>
      <c r="K3" s="55">
        <f t="shared" ref="K3:N3" si="2">J3*(1+J4)</f>
        <v>24867.611364204447</v>
      </c>
      <c r="L3" s="55">
        <f t="shared" si="2"/>
        <v>26757.410304165278</v>
      </c>
      <c r="M3" s="55">
        <f t="shared" si="2"/>
        <v>28790.823360543331</v>
      </c>
      <c r="N3" s="55">
        <f t="shared" si="2"/>
        <v>30978.764400416298</v>
      </c>
    </row>
    <row r="4" spans="1:14" x14ac:dyDescent="0.3">
      <c r="A4" s="42" t="s">
        <v>130</v>
      </c>
      <c r="B4" s="49" t="str">
        <f>+IFERROR(B3/A3,"nm")</f>
        <v>nm</v>
      </c>
      <c r="C4" s="49">
        <f>+IFERROR(C3/B3-1,"nm")</f>
        <v>6.4263880002843443E-2</v>
      </c>
      <c r="D4" s="49">
        <f t="shared" ref="D4:I4" si="3">+IFERROR(D3/C3-1,"nm")</f>
        <v>2.2777369581190365E-2</v>
      </c>
      <c r="E4" s="49">
        <f t="shared" si="3"/>
        <v>4.2058516196447293E-2</v>
      </c>
      <c r="F4" s="49">
        <f t="shared" si="3"/>
        <v>9.5136625720732004E-2</v>
      </c>
      <c r="G4" s="49">
        <f t="shared" si="3"/>
        <v>-7.0561977795582043E-2</v>
      </c>
      <c r="H4" s="49">
        <f t="shared" si="3"/>
        <v>0.22911150791207446</v>
      </c>
      <c r="I4" s="49">
        <f t="shared" si="3"/>
        <v>7.599438933974545E-2</v>
      </c>
      <c r="J4" s="49">
        <f t="shared" ref="J4" si="4">+IFERROR(J3/I3-1,"nm")</f>
        <v>7.599438933974545E-2</v>
      </c>
      <c r="K4" s="49">
        <f t="shared" ref="K4" si="5">+IFERROR(K3/J3-1,"nm")</f>
        <v>7.599438933974545E-2</v>
      </c>
      <c r="L4" s="49">
        <f t="shared" ref="L4" si="6">+IFERROR(L3/K3-1,"nm")</f>
        <v>7.599438933974545E-2</v>
      </c>
      <c r="M4" s="49">
        <f t="shared" ref="M4" si="7">+IFERROR(M3/L3-1,"nm")</f>
        <v>7.599438933974545E-2</v>
      </c>
      <c r="N4" s="49">
        <f t="shared" ref="N4" si="8">+IFERROR(N3/M3-1,"nm")</f>
        <v>7.599438933974545E-2</v>
      </c>
    </row>
    <row r="5" spans="1:14" x14ac:dyDescent="0.3">
      <c r="A5" s="41" t="s">
        <v>131</v>
      </c>
      <c r="B5" s="1">
        <f>B11+Historicals!B175+Historicals!B69</f>
        <v>4882</v>
      </c>
      <c r="C5" s="1">
        <f>C11+Historicals!C175+Historicals!C69</f>
        <v>5304</v>
      </c>
      <c r="D5" s="1">
        <f>D11+Historicals!D175+Historicals!D69</f>
        <v>5661</v>
      </c>
      <c r="E5" s="1">
        <f>E11+Historicals!E175+Historicals!E69</f>
        <v>5153</v>
      </c>
      <c r="F5" s="1">
        <f>F11+Historicals!F175+Historicals!F69</f>
        <v>5570</v>
      </c>
      <c r="G5" s="1">
        <f>G11+Historicals!G175+Historicals!G69</f>
        <v>4095</v>
      </c>
      <c r="H5" s="1">
        <f>H11+Historicals!H175+Historicals!H69</f>
        <v>7720</v>
      </c>
      <c r="I5" s="1">
        <f>I11+Historicals!I175+Historicals!I69</f>
        <v>7696</v>
      </c>
      <c r="J5" s="55">
        <f>I5*(1+I6)</f>
        <v>7672.0746113989635</v>
      </c>
      <c r="K5" s="55">
        <f t="shared" ref="K5:N5" si="9">J5*(1+J6)</f>
        <v>7648.2236022443549</v>
      </c>
      <c r="L5" s="55">
        <f t="shared" si="9"/>
        <v>7624.446741304735</v>
      </c>
      <c r="M5" s="55">
        <f t="shared" si="9"/>
        <v>7600.7437980675177</v>
      </c>
      <c r="N5" s="55">
        <f t="shared" si="9"/>
        <v>7577.1145427367373</v>
      </c>
    </row>
    <row r="6" spans="1:14" x14ac:dyDescent="0.3">
      <c r="A6" s="42" t="s">
        <v>130</v>
      </c>
      <c r="B6" s="49" t="str">
        <f>+IFERROR(B5/A5-1,"nm")</f>
        <v>nm</v>
      </c>
      <c r="C6" s="49">
        <f t="shared" ref="C6:K6" si="10">+IFERROR(C5/B5-1,"nm")</f>
        <v>8.6439983613273208E-2</v>
      </c>
      <c r="D6" s="49">
        <f t="shared" si="10"/>
        <v>6.7307692307692291E-2</v>
      </c>
      <c r="E6" s="49">
        <f t="shared" si="10"/>
        <v>-8.9736795619148602E-2</v>
      </c>
      <c r="F6" s="49">
        <f t="shared" si="10"/>
        <v>8.0923733747331639E-2</v>
      </c>
      <c r="G6" s="49">
        <f t="shared" si="10"/>
        <v>-0.26481149012567329</v>
      </c>
      <c r="H6" s="49">
        <f t="shared" si="10"/>
        <v>0.88522588522588519</v>
      </c>
      <c r="I6" s="49">
        <f t="shared" si="10"/>
        <v>-3.1088082901554737E-3</v>
      </c>
      <c r="J6" s="49">
        <f t="shared" si="10"/>
        <v>-3.1088082901554737E-3</v>
      </c>
      <c r="K6" s="49">
        <f t="shared" si="10"/>
        <v>-3.1088082901554737E-3</v>
      </c>
      <c r="L6" s="49">
        <f t="shared" ref="L6" si="11">+IFERROR(L5/K5-1,"nm")</f>
        <v>-3.1088082901554737E-3</v>
      </c>
      <c r="M6" s="49">
        <f t="shared" ref="M6" si="12">+IFERROR(M5/L5-1,"nm")</f>
        <v>-3.1088082901554737E-3</v>
      </c>
      <c r="N6" s="49">
        <f t="shared" ref="N6" si="13">+IFERROR(N5/M5-1,"nm")</f>
        <v>-3.1088082901554737E-3</v>
      </c>
    </row>
    <row r="7" spans="1:14" x14ac:dyDescent="0.3">
      <c r="A7" s="42" t="s">
        <v>132</v>
      </c>
      <c r="B7" s="49">
        <f>+IFERROR(B5/B$3,"nm")</f>
        <v>0.34705338736048907</v>
      </c>
      <c r="C7" s="49">
        <f t="shared" ref="C7:N7" si="14">+IFERROR(C5/C$3,"nm")</f>
        <v>0.35428495090508316</v>
      </c>
      <c r="D7" s="49">
        <f t="shared" si="14"/>
        <v>0.36971003134796238</v>
      </c>
      <c r="E7" s="49">
        <f t="shared" si="14"/>
        <v>0.32295061418901982</v>
      </c>
      <c r="F7" s="49">
        <f t="shared" si="14"/>
        <v>0.3187592995307314</v>
      </c>
      <c r="G7" s="49">
        <f t="shared" si="14"/>
        <v>0.25213964657348686</v>
      </c>
      <c r="H7" s="49">
        <f t="shared" si="14"/>
        <v>0.38673479611261397</v>
      </c>
      <c r="I7" s="49">
        <f t="shared" si="14"/>
        <v>0.35830345919269985</v>
      </c>
      <c r="J7" s="49">
        <f t="shared" si="14"/>
        <v>0.33196229085130252</v>
      </c>
      <c r="K7" s="49">
        <f t="shared" si="14"/>
        <v>0.30755762948964011</v>
      </c>
      <c r="L7" s="49">
        <f t="shared" si="14"/>
        <v>0.2849471101513083</v>
      </c>
      <c r="M7" s="49">
        <f t="shared" si="14"/>
        <v>0.26399883403418162</v>
      </c>
      <c r="N7" s="49">
        <f t="shared" si="14"/>
        <v>0.2445905990567821</v>
      </c>
    </row>
    <row r="8" spans="1:14" x14ac:dyDescent="0.3">
      <c r="A8" s="41" t="s">
        <v>133</v>
      </c>
      <c r="B8" s="1">
        <f>Historicals!B66+Historicals!B69</f>
        <v>649</v>
      </c>
      <c r="C8" s="1">
        <f>Historicals!C66+Historicals!C69</f>
        <v>662</v>
      </c>
      <c r="D8" s="1">
        <f>Historicals!D66+Historicals!D69</f>
        <v>716</v>
      </c>
      <c r="E8" s="1">
        <f>Historicals!E66+Historicals!E69</f>
        <v>774</v>
      </c>
      <c r="F8" s="1">
        <f>Historicals!F66+Historicals!F69</f>
        <v>720</v>
      </c>
      <c r="G8" s="1">
        <f>Historicals!G66+Historicals!G69</f>
        <v>1119</v>
      </c>
      <c r="H8" s="1">
        <f>Historicals!H66+Historicals!H69</f>
        <v>797</v>
      </c>
      <c r="I8" s="1">
        <f>Historicals!I66+Historicals!I69</f>
        <v>840</v>
      </c>
      <c r="J8" s="54">
        <f>I8*(1+I9)</f>
        <v>885.31994981179423</v>
      </c>
      <c r="K8" s="54">
        <f t="shared" ref="K8:N8" si="15">J8*(1+J9)</f>
        <v>933.08501611280701</v>
      </c>
      <c r="L8" s="54">
        <f t="shared" si="15"/>
        <v>983.4271186132471</v>
      </c>
      <c r="M8" s="54">
        <f t="shared" si="15"/>
        <v>1036.4852943979017</v>
      </c>
      <c r="N8" s="54">
        <f t="shared" si="15"/>
        <v>1092.4060819250158</v>
      </c>
    </row>
    <row r="9" spans="1:14" x14ac:dyDescent="0.3">
      <c r="A9" s="42" t="s">
        <v>130</v>
      </c>
      <c r="B9" s="49" t="str">
        <f>+IFERROR(B8/A8-1,"nm")</f>
        <v>nm</v>
      </c>
      <c r="C9" s="49">
        <f t="shared" ref="C9:K9" si="16">+IFERROR(C8/B8-1,"nm")</f>
        <v>2.003081664098616E-2</v>
      </c>
      <c r="D9" s="49">
        <f t="shared" si="16"/>
        <v>8.1570996978852062E-2</v>
      </c>
      <c r="E9" s="49">
        <f t="shared" si="16"/>
        <v>8.1005586592178824E-2</v>
      </c>
      <c r="F9" s="49">
        <f t="shared" si="16"/>
        <v>-6.9767441860465129E-2</v>
      </c>
      <c r="G9" s="49">
        <f t="shared" si="16"/>
        <v>0.5541666666666667</v>
      </c>
      <c r="H9" s="49">
        <f t="shared" si="16"/>
        <v>-0.28775692582663093</v>
      </c>
      <c r="I9" s="49">
        <f t="shared" si="16"/>
        <v>5.3952321204516984E-2</v>
      </c>
      <c r="J9" s="49">
        <f t="shared" si="16"/>
        <v>5.3952321204516984E-2</v>
      </c>
      <c r="K9" s="49">
        <f t="shared" si="16"/>
        <v>5.3952321204516984E-2</v>
      </c>
      <c r="L9" s="49">
        <f t="shared" ref="L9" si="17">+IFERROR(L8/K8-1,"nm")</f>
        <v>5.3952321204516984E-2</v>
      </c>
      <c r="M9" s="49">
        <f t="shared" ref="M9" si="18">+IFERROR(M8/L8-1,"nm")</f>
        <v>5.3952321204516984E-2</v>
      </c>
      <c r="N9" s="49">
        <f t="shared" ref="N9" si="19">+IFERROR(N8/M8-1,"nm")</f>
        <v>5.3952321204516984E-2</v>
      </c>
    </row>
    <row r="10" spans="1:14" x14ac:dyDescent="0.3">
      <c r="A10" s="42" t="s">
        <v>134</v>
      </c>
      <c r="B10" s="49">
        <f>+IFERROR(B8/B$3,"nm")</f>
        <v>4.6136347479917537E-2</v>
      </c>
      <c r="C10" s="49">
        <f t="shared" ref="C10:N10" si="20">+IFERROR(C8/C$3,"nm")</f>
        <v>4.4218823057911964E-2</v>
      </c>
      <c r="D10" s="49">
        <f t="shared" si="20"/>
        <v>4.6760710553814006E-2</v>
      </c>
      <c r="E10" s="49">
        <f t="shared" si="20"/>
        <v>4.8508398094760589E-2</v>
      </c>
      <c r="F10" s="49">
        <f t="shared" si="20"/>
        <v>4.1204074625157378E-2</v>
      </c>
      <c r="G10" s="49">
        <f t="shared" si="20"/>
        <v>6.8899698294439995E-2</v>
      </c>
      <c r="H10" s="49">
        <f t="shared" si="20"/>
        <v>3.9925859132351471E-2</v>
      </c>
      <c r="I10" s="49">
        <f t="shared" si="20"/>
        <v>3.9107965920201125E-2</v>
      </c>
      <c r="J10" s="49">
        <f t="shared" si="20"/>
        <v>3.8306827496075863E-2</v>
      </c>
      <c r="K10" s="49">
        <f t="shared" si="20"/>
        <v>3.7522100633112329E-2</v>
      </c>
      <c r="L10" s="49">
        <f t="shared" si="20"/>
        <v>3.6753449135552507E-2</v>
      </c>
      <c r="M10" s="49">
        <f t="shared" si="20"/>
        <v>3.6000543694709453E-2</v>
      </c>
      <c r="N10" s="49">
        <f t="shared" si="20"/>
        <v>3.5263061747883524E-2</v>
      </c>
    </row>
    <row r="11" spans="1:14" x14ac:dyDescent="0.3">
      <c r="A11" s="41" t="s">
        <v>135</v>
      </c>
      <c r="B11" s="1">
        <f>Historicals!B142</f>
        <v>4233</v>
      </c>
      <c r="C11" s="1">
        <f>Historicals!C142</f>
        <v>4642</v>
      </c>
      <c r="D11" s="1">
        <f>Historicals!D142</f>
        <v>4945</v>
      </c>
      <c r="E11" s="1">
        <f>Historicals!E142</f>
        <v>4379</v>
      </c>
      <c r="F11" s="1">
        <f>Historicals!F142</f>
        <v>4850</v>
      </c>
      <c r="G11" s="1">
        <f>Historicals!G142</f>
        <v>2976</v>
      </c>
      <c r="H11" s="1">
        <f>Historicals!H142</f>
        <v>6923</v>
      </c>
      <c r="I11" s="1">
        <f>Historicals!I142</f>
        <v>6856</v>
      </c>
      <c r="J11" s="53">
        <f>I11*(1+I12)</f>
        <v>6789.648418315759</v>
      </c>
      <c r="K11" s="53">
        <f t="shared" ref="K11:N11" si="21">J11*(1+J12)</f>
        <v>6702.9648229349641</v>
      </c>
      <c r="L11" s="53">
        <f t="shared" si="21"/>
        <v>6592.2470785423156</v>
      </c>
      <c r="M11" s="53">
        <f t="shared" si="21"/>
        <v>6454.0075632566723</v>
      </c>
      <c r="N11" s="53">
        <f t="shared" si="21"/>
        <v>6285.3229405013453</v>
      </c>
    </row>
    <row r="12" spans="1:14" x14ac:dyDescent="0.3">
      <c r="A12" s="42" t="s">
        <v>130</v>
      </c>
      <c r="B12" t="str">
        <f>+IFERROR(B11/A11-1,"nm")</f>
        <v>nm</v>
      </c>
      <c r="C12" s="49">
        <f>+IFERROR(C11/B11-1,"nm")</f>
        <v>9.6621781242617555E-2</v>
      </c>
      <c r="D12" s="49">
        <f t="shared" ref="D12:I12" si="22">+IFERROR(D11/C11-1,"nm")</f>
        <v>6.5273588970271357E-2</v>
      </c>
      <c r="E12" s="49">
        <f t="shared" si="22"/>
        <v>-0.11445904954499497</v>
      </c>
      <c r="F12" s="49">
        <f t="shared" si="22"/>
        <v>0.10755880337976698</v>
      </c>
      <c r="G12" s="49">
        <f t="shared" si="22"/>
        <v>-0.38639175257731961</v>
      </c>
      <c r="H12" s="49">
        <f t="shared" si="22"/>
        <v>1.32627688172043</v>
      </c>
      <c r="I12" s="49">
        <f t="shared" si="22"/>
        <v>-9.67788530983682E-3</v>
      </c>
      <c r="J12" s="49">
        <f>I12*(1+I13)</f>
        <v>-1.2767022685144853E-2</v>
      </c>
      <c r="K12" s="49">
        <f t="shared" ref="K12:N12" si="23">J12*(1+J13)</f>
        <v>-1.6517727202418706E-2</v>
      </c>
      <c r="L12" s="49">
        <f t="shared" si="23"/>
        <v>-2.0970014266548261E-2</v>
      </c>
      <c r="M12" s="49">
        <f t="shared" si="23"/>
        <v>-2.6136415413527868E-2</v>
      </c>
      <c r="N12" s="49">
        <f t="shared" si="23"/>
        <v>-3.1995387233920564E-2</v>
      </c>
    </row>
    <row r="13" spans="1:14" x14ac:dyDescent="0.3">
      <c r="A13" s="42" t="s">
        <v>132</v>
      </c>
      <c r="B13" s="49">
        <f>+IFERROR(B11/B$3,"nm")</f>
        <v>0.30091703988057156</v>
      </c>
      <c r="C13" s="49">
        <f t="shared" ref="C13:N13" si="24">+IFERROR(C11/C$3,"nm")</f>
        <v>0.31006612784717119</v>
      </c>
      <c r="D13" s="49">
        <f t="shared" si="24"/>
        <v>0.3229493207941484</v>
      </c>
      <c r="E13" s="49">
        <f t="shared" si="24"/>
        <v>0.27444221609425923</v>
      </c>
      <c r="F13" s="49">
        <f t="shared" si="24"/>
        <v>0.27755522490557399</v>
      </c>
      <c r="G13" s="49">
        <f t="shared" si="24"/>
        <v>0.18323994827904685</v>
      </c>
      <c r="H13" s="49">
        <f t="shared" si="24"/>
        <v>0.34680893698026249</v>
      </c>
      <c r="I13" s="49">
        <f t="shared" si="24"/>
        <v>0.31919549327249874</v>
      </c>
      <c r="J13" s="49">
        <f t="shared" si="24"/>
        <v>0.29378067304901162</v>
      </c>
      <c r="K13" s="49">
        <f t="shared" si="24"/>
        <v>0.26954598593186602</v>
      </c>
      <c r="L13" s="49">
        <f t="shared" si="24"/>
        <v>0.24637089328170569</v>
      </c>
      <c r="M13" s="49">
        <f t="shared" si="24"/>
        <v>0.22416891251889765</v>
      </c>
      <c r="N13" s="49">
        <f t="shared" si="24"/>
        <v>0.2028913374097284</v>
      </c>
    </row>
    <row r="14" spans="1:14" x14ac:dyDescent="0.3">
      <c r="A14" s="41" t="s">
        <v>136</v>
      </c>
      <c r="B14" s="1">
        <f>Historicals!B164</f>
        <v>963</v>
      </c>
      <c r="C14" s="1">
        <f>Historicals!C164</f>
        <v>1143</v>
      </c>
      <c r="D14" s="1">
        <f>Historicals!D164</f>
        <v>1092</v>
      </c>
      <c r="E14" s="1">
        <f>Historicals!E164</f>
        <v>1028</v>
      </c>
      <c r="F14" s="1">
        <f>Historicals!F164</f>
        <v>1119</v>
      </c>
      <c r="G14" s="1">
        <f>Historicals!G164</f>
        <v>1086</v>
      </c>
      <c r="H14" s="1">
        <f>Historicals!H164</f>
        <v>695</v>
      </c>
      <c r="I14" s="1">
        <f>Historicals!I164</f>
        <v>758</v>
      </c>
      <c r="J14" s="53">
        <f>I14*(1+I15)</f>
        <v>826.71079136690651</v>
      </c>
      <c r="K14" s="53">
        <f t="shared" ref="K14:N14" si="25">J14*(1+J15)</f>
        <v>901.65004295843903</v>
      </c>
      <c r="L14" s="53">
        <f t="shared" si="25"/>
        <v>983.38234901078681</v>
      </c>
      <c r="M14" s="53">
        <f t="shared" si="25"/>
        <v>1072.5234828060093</v>
      </c>
      <c r="N14" s="53">
        <f t="shared" si="25"/>
        <v>1169.7450359236764</v>
      </c>
    </row>
    <row r="15" spans="1:14" x14ac:dyDescent="0.3">
      <c r="A15" s="42" t="s">
        <v>130</v>
      </c>
      <c r="B15" t="str">
        <f>+IFERROR(B14/A14-1,"nm")</f>
        <v>nm</v>
      </c>
      <c r="C15" s="49">
        <f t="shared" ref="C15:J15" si="26">+IFERROR(C14/B14-1,"nm")</f>
        <v>0.18691588785046731</v>
      </c>
      <c r="D15" s="49">
        <f t="shared" si="26"/>
        <v>-4.4619422572178435E-2</v>
      </c>
      <c r="E15" s="49">
        <f t="shared" si="26"/>
        <v>-5.8608058608058622E-2</v>
      </c>
      <c r="F15" s="49">
        <f t="shared" si="26"/>
        <v>8.8521400778210024E-2</v>
      </c>
      <c r="G15" s="49">
        <f t="shared" si="26"/>
        <v>-2.9490616621983934E-2</v>
      </c>
      <c r="H15" s="49">
        <f t="shared" si="26"/>
        <v>-0.36003683241252304</v>
      </c>
      <c r="I15" s="49">
        <f t="shared" si="26"/>
        <v>9.0647482014388547E-2</v>
      </c>
      <c r="J15" s="49">
        <f t="shared" si="26"/>
        <v>9.0647482014388547E-2</v>
      </c>
      <c r="K15" s="49">
        <f t="shared" ref="K15" si="27">+IFERROR(K14/J14-1,"nm")</f>
        <v>9.0647482014388547E-2</v>
      </c>
      <c r="L15" s="49">
        <f t="shared" ref="L15" si="28">+IFERROR(L14/K14-1,"nm")</f>
        <v>9.0647482014388547E-2</v>
      </c>
      <c r="M15" s="49">
        <f t="shared" ref="M15" si="29">+IFERROR(M14/L14-1,"nm")</f>
        <v>9.0647482014388547E-2</v>
      </c>
      <c r="N15" s="49">
        <f t="shared" ref="N15" si="30">+IFERROR(N14/M14-1,"nm")</f>
        <v>9.0647482014388547E-2</v>
      </c>
    </row>
    <row r="16" spans="1:14" x14ac:dyDescent="0.3">
      <c r="A16" s="42" t="s">
        <v>134</v>
      </c>
      <c r="B16" s="49">
        <f>+IFERROR(B14/B3,"nm")</f>
        <v>6.8458093410108764E-2</v>
      </c>
      <c r="C16" s="49">
        <f t="shared" ref="C16:N16" si="31">+IFERROR(C14/C3,"nm")</f>
        <v>7.6347605370382737E-2</v>
      </c>
      <c r="D16" s="49">
        <f t="shared" si="31"/>
        <v>7.1316614420062693E-2</v>
      </c>
      <c r="E16" s="49">
        <f t="shared" si="31"/>
        <v>6.4427174730508893E-2</v>
      </c>
      <c r="F16" s="49">
        <f t="shared" si="31"/>
        <v>6.4037999313265426E-2</v>
      </c>
      <c r="G16" s="49">
        <f t="shared" si="31"/>
        <v>6.6867803706668311E-2</v>
      </c>
      <c r="H16" s="49">
        <f t="shared" si="31"/>
        <v>3.4816150686303976E-2</v>
      </c>
      <c r="I16" s="49">
        <f t="shared" si="31"/>
        <v>3.5290283532752924E-2</v>
      </c>
      <c r="J16" s="49">
        <f t="shared" si="31"/>
        <v>3.5770873208910217E-2</v>
      </c>
      <c r="K16" s="49">
        <f t="shared" si="31"/>
        <v>3.6258007645089484E-2</v>
      </c>
      <c r="L16" s="49">
        <f t="shared" si="31"/>
        <v>3.6751775969055774E-2</v>
      </c>
      <c r="M16" s="49">
        <f t="shared" si="31"/>
        <v>3.7252268522332703E-2</v>
      </c>
      <c r="N16" s="49">
        <f t="shared" si="31"/>
        <v>3.7759576876731635E-2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56">
        <f>I18*(1+I19)</f>
        <v>19607.230281157226</v>
      </c>
      <c r="K18" s="56">
        <f t="shared" ref="K18:N18" si="32">J18*(1+J19)</f>
        <v>20947.173720826508</v>
      </c>
      <c r="L18" s="56">
        <f t="shared" si="32"/>
        <v>22378.687892096681</v>
      </c>
      <c r="M18" s="56">
        <f t="shared" si="32"/>
        <v>23908.030670216565</v>
      </c>
      <c r="N18" s="56">
        <f t="shared" si="32"/>
        <v>25541.887588944912</v>
      </c>
    </row>
    <row r="19" spans="1:14" x14ac:dyDescent="0.3">
      <c r="A19" s="44" t="s">
        <v>130</v>
      </c>
      <c r="B19" s="47" t="str">
        <f t="shared" ref="B19:H19" si="33">+IFERROR(B18/A18-1,"nm")</f>
        <v>nm</v>
      </c>
      <c r="C19" s="47">
        <f t="shared" si="33"/>
        <v>7.4526928675400228E-2</v>
      </c>
      <c r="D19" s="47">
        <f t="shared" si="33"/>
        <v>3.0615009482525046E-2</v>
      </c>
      <c r="E19" s="47">
        <f t="shared" si="33"/>
        <v>-2.372502628811779E-2</v>
      </c>
      <c r="F19" s="47">
        <f t="shared" si="33"/>
        <v>7.0481319421070276E-2</v>
      </c>
      <c r="G19" s="47">
        <f t="shared" si="33"/>
        <v>-8.9171173437303519E-2</v>
      </c>
      <c r="H19" s="47">
        <f t="shared" si="33"/>
        <v>0.18606738470035911</v>
      </c>
      <c r="I19" s="47">
        <f>+IFERROR(I18/H18-1,"nm")</f>
        <v>6.8339251411607238E-2</v>
      </c>
      <c r="J19" s="47">
        <f t="shared" ref="J19:N19" si="34">+IFERROR(J18/I18-1,"nm")</f>
        <v>6.8339251411607238E-2</v>
      </c>
      <c r="K19" s="47">
        <f t="shared" si="34"/>
        <v>6.8339251411607238E-2</v>
      </c>
      <c r="L19" s="47">
        <f t="shared" si="34"/>
        <v>6.8339251411607238E-2</v>
      </c>
      <c r="M19" s="47">
        <f t="shared" si="34"/>
        <v>6.8339251411607238E-2</v>
      </c>
      <c r="N19" s="47">
        <f t="shared" si="34"/>
        <v>6.8339251411607238E-2</v>
      </c>
    </row>
    <row r="20" spans="1:14" x14ac:dyDescent="0.3">
      <c r="A20" s="45" t="s">
        <v>114</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c r="J20" s="56">
        <f>I20*(1+I21)</f>
        <v>12841.290278254894</v>
      </c>
      <c r="K20" s="56">
        <f t="shared" ref="K20:N20" si="35">J20*(1+J21)</f>
        <v>13517.542356460484</v>
      </c>
      <c r="L20" s="56">
        <f t="shared" si="35"/>
        <v>14229.407434868383</v>
      </c>
      <c r="M20" s="56">
        <f t="shared" si="35"/>
        <v>14978.760976525999</v>
      </c>
      <c r="N20" s="56">
        <f t="shared" si="35"/>
        <v>15767.577210707184</v>
      </c>
    </row>
    <row r="21" spans="1:14" x14ac:dyDescent="0.3">
      <c r="A21" s="44" t="s">
        <v>130</v>
      </c>
      <c r="B21" s="47" t="str">
        <f t="shared" ref="B21" si="36">+IFERROR(B20/A20-1,"nm")</f>
        <v>nm</v>
      </c>
      <c r="C21" s="47">
        <f t="shared" ref="C21" si="37">+IFERROR(C20/B20-1,"nm")</f>
        <v>9.3228309428638578E-2</v>
      </c>
      <c r="D21" s="47">
        <f t="shared" ref="D21" si="38">+IFERROR(D20/C20-1,"nm")</f>
        <v>4.1402301322722934E-2</v>
      </c>
      <c r="E21" s="47">
        <f t="shared" ref="E21" si="39">+IFERROR(E20/D20-1,"nm")</f>
        <v>-3.7381247418422192E-2</v>
      </c>
      <c r="F21" s="47">
        <f t="shared" ref="F21" si="40">+IFERROR(F20/E20-1,"nm")</f>
        <v>7.755846384895948E-2</v>
      </c>
      <c r="G21" s="47">
        <f t="shared" ref="G21" si="41">+IFERROR(G20/F20-1,"nm")</f>
        <v>-7.1279243404678949E-2</v>
      </c>
      <c r="H21" s="47">
        <f t="shared" ref="H21" si="42">+IFERROR(H20/G20-1,"nm")</f>
        <v>0.24815092721620746</v>
      </c>
      <c r="I21" s="47">
        <f>+IFERROR(I20/H20-1,"nm")</f>
        <v>5.0154586052902683E-2</v>
      </c>
      <c r="J21" s="47">
        <f>I21*(1+I22)</f>
        <v>5.2662315355547822E-2</v>
      </c>
      <c r="K21" s="47">
        <f t="shared" ref="K21:N21" si="43">J21*(1+J22)</f>
        <v>5.2662315355547822E-2</v>
      </c>
      <c r="L21" s="47">
        <f t="shared" si="43"/>
        <v>5.2662315355547822E-2</v>
      </c>
      <c r="M21" s="47">
        <f t="shared" si="43"/>
        <v>5.2662315355547822E-2</v>
      </c>
      <c r="N21" s="47">
        <f t="shared" si="43"/>
        <v>5.2662315355547822E-2</v>
      </c>
    </row>
    <row r="22" spans="1:14" x14ac:dyDescent="0.3">
      <c r="A22" s="44" t="s">
        <v>138</v>
      </c>
      <c r="B22" s="47" t="str">
        <f>+Historicals!B180</f>
        <v>-</v>
      </c>
      <c r="C22" s="47">
        <f>+Historicals!C180</f>
        <v>9.3228309428638606E-2</v>
      </c>
      <c r="D22" s="47">
        <f>+Historicals!D180</f>
        <v>4.1402301322722872E-2</v>
      </c>
      <c r="E22" s="47">
        <f>+Historicals!E180</f>
        <v>-3.7381247418422137E-2</v>
      </c>
      <c r="F22" s="47">
        <f>+Historicals!F180</f>
        <v>7.7558463848959452E-2</v>
      </c>
      <c r="G22" s="47">
        <f>+Historicals!G180</f>
        <v>-7.1279243404678949E-2</v>
      </c>
      <c r="H22" s="47">
        <f>+Historicals!H180</f>
        <v>0.24815092721620752</v>
      </c>
      <c r="I22" s="47">
        <f>+Historicals!I180</f>
        <v>0.05</v>
      </c>
      <c r="J22" s="47">
        <f>+Historicals!J180</f>
        <v>0</v>
      </c>
      <c r="K22" s="47">
        <f>+Historicals!K180</f>
        <v>0</v>
      </c>
      <c r="L22" s="47">
        <f>+Historicals!L180</f>
        <v>0</v>
      </c>
      <c r="M22" s="47">
        <f>+Historicals!M180</f>
        <v>0</v>
      </c>
      <c r="N22" s="47">
        <f>+Historicals!N180</f>
        <v>0</v>
      </c>
    </row>
    <row r="23" spans="1:14" x14ac:dyDescent="0.3">
      <c r="A23" s="44" t="s">
        <v>139</v>
      </c>
      <c r="B23" s="47" t="str">
        <f t="shared" ref="B23:H23" si="44">+IFERROR(B21-B22,"nm")</f>
        <v>nm</v>
      </c>
      <c r="C23" s="47">
        <f t="shared" si="44"/>
        <v>-2.7755575615628914E-17</v>
      </c>
      <c r="D23" s="47">
        <f t="shared" si="44"/>
        <v>6.2450045135165055E-17</v>
      </c>
      <c r="E23" s="47">
        <f t="shared" si="44"/>
        <v>-5.5511151231257827E-17</v>
      </c>
      <c r="F23" s="47">
        <f t="shared" si="44"/>
        <v>2.7755575615628914E-17</v>
      </c>
      <c r="G23" s="47">
        <f t="shared" si="44"/>
        <v>0</v>
      </c>
      <c r="H23" s="47">
        <f t="shared" si="44"/>
        <v>-5.5511151231257827E-17</v>
      </c>
      <c r="I23" s="47">
        <f>+IFERROR(I21-I22,"nm")</f>
        <v>1.5458605290268046E-4</v>
      </c>
      <c r="J23" s="47">
        <f t="shared" ref="J23:N23" si="45">+IFERROR(J21-J22,"nm")</f>
        <v>5.2662315355547822E-2</v>
      </c>
      <c r="K23" s="47">
        <f t="shared" si="45"/>
        <v>5.2662315355547822E-2</v>
      </c>
      <c r="L23" s="47">
        <f t="shared" si="45"/>
        <v>5.2662315355547822E-2</v>
      </c>
      <c r="M23" s="47">
        <f t="shared" si="45"/>
        <v>5.2662315355547822E-2</v>
      </c>
      <c r="N23" s="47">
        <f t="shared" si="45"/>
        <v>5.2662315355547822E-2</v>
      </c>
    </row>
    <row r="24" spans="1:14" x14ac:dyDescent="0.3">
      <c r="A24" s="45" t="s">
        <v>115</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c r="J24" s="56">
        <f>I24*(1+I25)</f>
        <v>5998.8194112967376</v>
      </c>
      <c r="K24" s="56">
        <f t="shared" ref="K24:N24" si="46">J24*(1+J25)</f>
        <v>6552.409746786333</v>
      </c>
      <c r="L24" s="56">
        <f t="shared" si="46"/>
        <v>7157.0871776751274</v>
      </c>
      <c r="M24" s="56">
        <f t="shared" si="46"/>
        <v>7817.5661853205638</v>
      </c>
      <c r="N24" s="56">
        <f t="shared" si="46"/>
        <v>8538.9963185721026</v>
      </c>
    </row>
    <row r="25" spans="1:14" x14ac:dyDescent="0.3">
      <c r="A25" s="44" t="s">
        <v>130</v>
      </c>
      <c r="B25" s="47" t="str">
        <f t="shared" ref="B25" si="47">+IFERROR(B24/A24-1,"nm")</f>
        <v>nm</v>
      </c>
      <c r="C25" s="47">
        <f t="shared" ref="C25" si="48">+IFERROR(C24/B24-1,"nm")</f>
        <v>7.6190476190476142E-2</v>
      </c>
      <c r="D25" s="47">
        <f t="shared" ref="D25" si="49">+IFERROR(D24/C24-1,"nm")</f>
        <v>2.9498525073746285E-2</v>
      </c>
      <c r="E25" s="47">
        <f t="shared" ref="E25" si="50">+IFERROR(E24/D24-1,"nm")</f>
        <v>1.0642652476463343E-2</v>
      </c>
      <c r="F25" s="47">
        <f t="shared" ref="F25" si="51">+IFERROR(F24/E24-1,"nm")</f>
        <v>6.5208586472256025E-2</v>
      </c>
      <c r="G25" s="47">
        <f t="shared" ref="G25" si="52">+IFERROR(G24/F24-1,"nm")</f>
        <v>-0.11806083650190113</v>
      </c>
      <c r="H25" s="47">
        <f t="shared" ref="H25" si="53">+IFERROR(H24/G24-1,"nm")</f>
        <v>8.3854278939426541E-2</v>
      </c>
      <c r="I25" s="47">
        <f>+IFERROR(I24/H24-1,"nm")</f>
        <v>9.2283214001591007E-2</v>
      </c>
      <c r="J25" s="47">
        <f t="shared" ref="J25" si="54">+IFERROR(J24/I24-1,"nm")</f>
        <v>9.2283214001591007E-2</v>
      </c>
      <c r="K25" s="47">
        <f t="shared" ref="K25" si="55">+IFERROR(K24/J24-1,"nm")</f>
        <v>9.2283214001591007E-2</v>
      </c>
      <c r="L25" s="47">
        <f t="shared" ref="L25" si="56">+IFERROR(L24/K24-1,"nm")</f>
        <v>9.2283214001591007E-2</v>
      </c>
      <c r="M25" s="47">
        <f t="shared" ref="M25" si="57">+IFERROR(M24/L24-1,"nm")</f>
        <v>9.2283214001591007E-2</v>
      </c>
      <c r="N25" s="47">
        <f t="shared" ref="N25" si="58">+IFERROR(N24/M24-1,"nm")</f>
        <v>9.2283214001591007E-2</v>
      </c>
    </row>
    <row r="26" spans="1:14" x14ac:dyDescent="0.3">
      <c r="A26" s="44" t="s">
        <v>138</v>
      </c>
      <c r="B26" s="47" t="str">
        <f>+Historicals!B184</f>
        <v>-</v>
      </c>
      <c r="C26" s="47">
        <f>+Historicals!C184</f>
        <v>3.4871358707208165E-2</v>
      </c>
      <c r="D26" s="47">
        <f>+Historicals!D184</f>
        <v>2.6299568522703924E-2</v>
      </c>
      <c r="E26" s="47">
        <f>+Historicals!E184</f>
        <v>0.17617617617617617</v>
      </c>
      <c r="F26" s="47">
        <f>+Historicals!F184</f>
        <v>7.114893617021277E-2</v>
      </c>
      <c r="G26" s="47">
        <f>+Historicals!G184</f>
        <v>-6.3721595423486418E-2</v>
      </c>
      <c r="H26" s="47">
        <f>+Historicals!H184</f>
        <v>0.18295994568906992</v>
      </c>
      <c r="I26" s="47">
        <f>+Historicals!I184</f>
        <v>0.09</v>
      </c>
      <c r="J26" s="47">
        <f>+Historicals!J184</f>
        <v>0</v>
      </c>
      <c r="K26" s="47">
        <f>+Historicals!K184</f>
        <v>0</v>
      </c>
      <c r="L26" s="47">
        <f>+Historicals!L184</f>
        <v>0</v>
      </c>
      <c r="M26" s="47">
        <f>+Historicals!M184</f>
        <v>0</v>
      </c>
      <c r="N26" s="47">
        <f>+Historicals!N184</f>
        <v>0</v>
      </c>
    </row>
    <row r="27" spans="1:14" x14ac:dyDescent="0.3">
      <c r="A27" s="44" t="s">
        <v>139</v>
      </c>
      <c r="B27" s="47" t="str">
        <f t="shared" ref="B27" si="59">+IFERROR(B25-B26,"nm")</f>
        <v>nm</v>
      </c>
      <c r="C27" s="47">
        <f t="shared" ref="C27" si="60">+IFERROR(C25-C26,"nm")</f>
        <v>4.1319117483267977E-2</v>
      </c>
      <c r="D27" s="47">
        <f t="shared" ref="D27" si="61">+IFERROR(D25-D26,"nm")</f>
        <v>3.1989565510423604E-3</v>
      </c>
      <c r="E27" s="47">
        <f t="shared" ref="E27" si="62">+IFERROR(E25-E26,"nm")</f>
        <v>-0.16553352369971283</v>
      </c>
      <c r="F27" s="47">
        <f t="shared" ref="F27" si="63">+IFERROR(F25-F26,"nm")</f>
        <v>-5.9403496979567455E-3</v>
      </c>
      <c r="G27" s="47">
        <f t="shared" ref="G27" si="64">+IFERROR(G25-G26,"nm")</f>
        <v>-5.4339241078414716E-2</v>
      </c>
      <c r="H27" s="47">
        <f t="shared" ref="H27" si="65">+IFERROR(H25-H26,"nm")</f>
        <v>-9.9105666749643384E-2</v>
      </c>
      <c r="I27" s="47">
        <f>+IFERROR(I25-I26,"nm")</f>
        <v>2.2832140015910107E-3</v>
      </c>
      <c r="J27" s="47">
        <f t="shared" ref="J27:N27" si="66">+IFERROR(J25-J26,"nm")</f>
        <v>9.2283214001591007E-2</v>
      </c>
      <c r="K27" s="47">
        <f t="shared" si="66"/>
        <v>9.2283214001591007E-2</v>
      </c>
      <c r="L27" s="47">
        <f t="shared" si="66"/>
        <v>9.2283214001591007E-2</v>
      </c>
      <c r="M27" s="47">
        <f t="shared" si="66"/>
        <v>9.2283214001591007E-2</v>
      </c>
      <c r="N27" s="47">
        <f t="shared" si="66"/>
        <v>9.2283214001591007E-2</v>
      </c>
    </row>
    <row r="28" spans="1:14" x14ac:dyDescent="0.3">
      <c r="A28" s="45" t="s">
        <v>116</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c r="J28" s="56">
        <f>I28*(1+I29)</f>
        <v>790.31360946745554</v>
      </c>
      <c r="K28" s="56">
        <f t="shared" ref="K28:N28" si="67">J28*(1+J29)</f>
        <v>986.72290886173437</v>
      </c>
      <c r="L28" s="56">
        <f t="shared" si="67"/>
        <v>1231.9439868037039</v>
      </c>
      <c r="M28" s="56">
        <f t="shared" si="67"/>
        <v>1538.1075811572871</v>
      </c>
      <c r="N28" s="56">
        <f t="shared" si="67"/>
        <v>1920.3591693738908</v>
      </c>
    </row>
    <row r="29" spans="1:14" x14ac:dyDescent="0.3">
      <c r="A29" s="44" t="s">
        <v>130</v>
      </c>
      <c r="B29" s="47" t="str">
        <f t="shared" ref="B29" si="68">+IFERROR(B28/A28-1,"nm")</f>
        <v>nm</v>
      </c>
      <c r="C29" s="47">
        <f t="shared" ref="C29" si="69">+IFERROR(C28/B28-1,"nm")</f>
        <v>-0.12742718446601942</v>
      </c>
      <c r="D29" s="47">
        <f t="shared" ref="D29" si="70">+IFERROR(D28/C28-1,"nm")</f>
        <v>-0.10152990264255912</v>
      </c>
      <c r="E29" s="47">
        <f t="shared" ref="E29" si="71">+IFERROR(E28/D28-1,"nm")</f>
        <v>-7.8947368421052655E-2</v>
      </c>
      <c r="F29" s="47">
        <f t="shared" ref="F29" si="72">+IFERROR(F28/E28-1,"nm")</f>
        <v>3.3613445378151141E-3</v>
      </c>
      <c r="G29" s="47">
        <f t="shared" ref="G29" si="73">+IFERROR(G28/F28-1,"nm")</f>
        <v>-0.13567839195979903</v>
      </c>
      <c r="H29" s="47">
        <f t="shared" ref="H29" si="74">+IFERROR(H28/G28-1,"nm")</f>
        <v>-1.744186046511631E-2</v>
      </c>
      <c r="I29" s="47">
        <f>+IFERROR(I28/H28-1,"nm")</f>
        <v>0.24852071005917153</v>
      </c>
      <c r="J29" s="47">
        <f>+IFERROR(J28/I28-1,"nm")</f>
        <v>0.24852071005917153</v>
      </c>
      <c r="K29" s="47">
        <f t="shared" ref="K29:N29" si="75">+IFERROR(K28/J28-1,"nm")</f>
        <v>0.24852071005917153</v>
      </c>
      <c r="L29" s="47">
        <f t="shared" si="75"/>
        <v>0.24852071005917153</v>
      </c>
      <c r="M29" s="47">
        <f t="shared" si="75"/>
        <v>0.24852071005917153</v>
      </c>
      <c r="N29" s="47">
        <f t="shared" si="75"/>
        <v>0.24852071005917153</v>
      </c>
    </row>
    <row r="30" spans="1:14" x14ac:dyDescent="0.3">
      <c r="A30" s="44" t="s">
        <v>138</v>
      </c>
      <c r="B30" s="47" t="str">
        <f>+Historicals!B182</f>
        <v>-</v>
      </c>
      <c r="C30" s="47">
        <f>+Historicals!C182</f>
        <v>-0.12742718446601942</v>
      </c>
      <c r="D30" s="47">
        <f>+Historicals!D182</f>
        <v>-0.10152990264255911</v>
      </c>
      <c r="E30" s="47">
        <f>+Historicals!E182</f>
        <v>-7.8947368421052627E-2</v>
      </c>
      <c r="F30" s="47">
        <f>+Historicals!F182</f>
        <v>3.3613445378151263E-3</v>
      </c>
      <c r="G30" s="47">
        <f>+Historicals!G182</f>
        <v>-0.135678391959799</v>
      </c>
      <c r="H30" s="47">
        <f>+Historicals!H182</f>
        <v>-1.7441860465116279E-2</v>
      </c>
      <c r="I30" s="47">
        <f>+Historicals!I182</f>
        <v>0.25</v>
      </c>
      <c r="J30" s="47">
        <f>+Historicals!J182</f>
        <v>0</v>
      </c>
      <c r="K30" s="47">
        <f>+Historicals!K182</f>
        <v>0</v>
      </c>
      <c r="L30" s="47">
        <f>+Historicals!L182</f>
        <v>0</v>
      </c>
      <c r="M30" s="47">
        <f>+Historicals!M182</f>
        <v>0</v>
      </c>
      <c r="N30" s="47">
        <f>+Historicals!N182</f>
        <v>0</v>
      </c>
    </row>
    <row r="31" spans="1:14" x14ac:dyDescent="0.3">
      <c r="A31" s="44" t="s">
        <v>139</v>
      </c>
      <c r="B31" s="47" t="str">
        <f t="shared" ref="B31" si="76">+IFERROR(B29-B30,"nm")</f>
        <v>nm</v>
      </c>
      <c r="C31" s="47">
        <f t="shared" ref="C31" si="77">+IFERROR(C29-C30,"nm")</f>
        <v>0</v>
      </c>
      <c r="D31" s="47">
        <f t="shared" ref="D31" si="78">+IFERROR(D29-D30,"nm")</f>
        <v>-1.3877787807814457E-17</v>
      </c>
      <c r="E31" s="47">
        <f t="shared" ref="E31" si="79">+IFERROR(E29-E30,"nm")</f>
        <v>-2.7755575615628914E-17</v>
      </c>
      <c r="F31" s="47">
        <f t="shared" ref="F31" si="80">+IFERROR(F29-F30,"nm")</f>
        <v>-1.214306433183765E-17</v>
      </c>
      <c r="G31" s="47">
        <f t="shared" ref="G31" si="81">+IFERROR(G29-G30,"nm")</f>
        <v>-2.7755575615628914E-17</v>
      </c>
      <c r="H31" s="47">
        <f t="shared" ref="H31" si="82">+IFERROR(H29-H30,"nm")</f>
        <v>-3.1225022567582528E-17</v>
      </c>
      <c r="I31" s="47">
        <f>+IFERROR(I29-I30,"nm")</f>
        <v>-1.4792899408284654E-3</v>
      </c>
      <c r="J31" s="47">
        <f t="shared" ref="J31:N31" si="83">+IFERROR(J29-J30,"nm")</f>
        <v>0.24852071005917153</v>
      </c>
      <c r="K31" s="47">
        <f t="shared" si="83"/>
        <v>0.24852071005917153</v>
      </c>
      <c r="L31" s="47">
        <f t="shared" si="83"/>
        <v>0.24852071005917153</v>
      </c>
      <c r="M31" s="47">
        <f t="shared" si="83"/>
        <v>0.24852071005917153</v>
      </c>
      <c r="N31" s="47">
        <f t="shared" si="83"/>
        <v>0.24852071005917153</v>
      </c>
    </row>
    <row r="32" spans="1:14" x14ac:dyDescent="0.3">
      <c r="A32" s="9" t="s">
        <v>131</v>
      </c>
      <c r="B32" s="48">
        <f t="shared" ref="B32:H32" si="84">+B38+B35</f>
        <v>3766</v>
      </c>
      <c r="C32" s="48">
        <f t="shared" si="84"/>
        <v>3896</v>
      </c>
      <c r="D32" s="48">
        <f t="shared" si="84"/>
        <v>4015</v>
      </c>
      <c r="E32" s="48">
        <f t="shared" si="84"/>
        <v>3760</v>
      </c>
      <c r="F32" s="48">
        <f t="shared" si="84"/>
        <v>4074</v>
      </c>
      <c r="G32" s="48">
        <f t="shared" si="84"/>
        <v>3047</v>
      </c>
      <c r="H32" s="48">
        <f t="shared" si="84"/>
        <v>5219</v>
      </c>
      <c r="I32" s="48">
        <f>+I38+I35</f>
        <v>5238</v>
      </c>
      <c r="J32" s="56">
        <f>I32*(1+I33)</f>
        <v>5257.0691703391449</v>
      </c>
      <c r="K32" s="56">
        <f t="shared" ref="K32:N32" si="85">J32*(1+J33)</f>
        <v>5276.2077628351099</v>
      </c>
      <c r="L32" s="56">
        <f t="shared" si="85"/>
        <v>5295.4160302223236</v>
      </c>
      <c r="M32" s="56">
        <f t="shared" si="85"/>
        <v>5314.694226155304</v>
      </c>
      <c r="N32" s="56">
        <f t="shared" si="85"/>
        <v>5334.0426052120101</v>
      </c>
    </row>
    <row r="33" spans="1:14" x14ac:dyDescent="0.3">
      <c r="A33" s="46" t="s">
        <v>130</v>
      </c>
      <c r="B33" s="47" t="str">
        <f t="shared" ref="B33" si="86">+IFERROR(B32/A32-1,"nm")</f>
        <v>nm</v>
      </c>
      <c r="C33" s="47">
        <f t="shared" ref="C33" si="87">+IFERROR(C32/B32-1,"nm")</f>
        <v>3.4519383961763239E-2</v>
      </c>
      <c r="D33" s="47">
        <f t="shared" ref="D33" si="88">+IFERROR(D32/C32-1,"nm")</f>
        <v>3.0544147843942548E-2</v>
      </c>
      <c r="E33" s="47">
        <f t="shared" ref="E33" si="89">+IFERROR(E32/D32-1,"nm")</f>
        <v>-6.3511830635118338E-2</v>
      </c>
      <c r="F33" s="47">
        <f t="shared" ref="F33" si="90">+IFERROR(F32/E32-1,"nm")</f>
        <v>8.3510638297872308E-2</v>
      </c>
      <c r="G33" s="47">
        <f t="shared" ref="G33" si="91">+IFERROR(G32/F32-1,"nm")</f>
        <v>-0.25208640157093765</v>
      </c>
      <c r="H33" s="47">
        <f t="shared" ref="H33" si="92">+IFERROR(H32/G32-1,"nm")</f>
        <v>0.71283229405973092</v>
      </c>
      <c r="I33" s="47">
        <f>+IFERROR(I32/H32-1,"nm")</f>
        <v>3.6405441655489312E-3</v>
      </c>
      <c r="J33" s="47">
        <f>+IFERROR(J32/I32-1,"nm")</f>
        <v>3.6405441655489312E-3</v>
      </c>
      <c r="K33" s="47">
        <f t="shared" ref="K33:N33" si="93">+IFERROR(K32/J32-1,"nm")</f>
        <v>3.6405441655489312E-3</v>
      </c>
      <c r="L33" s="47">
        <f t="shared" si="93"/>
        <v>3.6405441655489312E-3</v>
      </c>
      <c r="M33" s="47">
        <f t="shared" si="93"/>
        <v>3.6405441655489312E-3</v>
      </c>
      <c r="N33" s="47">
        <f t="shared" si="93"/>
        <v>3.6405441655489312E-3</v>
      </c>
    </row>
    <row r="34" spans="1:14" x14ac:dyDescent="0.3">
      <c r="A34" s="46" t="s">
        <v>132</v>
      </c>
      <c r="B34" s="47">
        <f t="shared" ref="B34:H34" si="94">+IFERROR(B32/B$18,"nm")</f>
        <v>0.27409024745269289</v>
      </c>
      <c r="C34" s="47">
        <f t="shared" si="94"/>
        <v>0.26388512598211866</v>
      </c>
      <c r="D34" s="47">
        <f t="shared" si="94"/>
        <v>0.26386698212407994</v>
      </c>
      <c r="E34" s="47">
        <f t="shared" si="94"/>
        <v>0.25311342982160889</v>
      </c>
      <c r="F34" s="47">
        <f t="shared" si="94"/>
        <v>0.25619418941013711</v>
      </c>
      <c r="G34" s="47">
        <f t="shared" si="94"/>
        <v>0.2103700635183651</v>
      </c>
      <c r="H34" s="47">
        <f t="shared" si="94"/>
        <v>0.30380115256999823</v>
      </c>
      <c r="I34" s="47">
        <f>+IFERROR(I32/I$18,"nm")</f>
        <v>0.28540293140086087</v>
      </c>
      <c r="J34" s="47">
        <f t="shared" ref="J34:N34" si="95">+IFERROR(J32/J$18,"nm")</f>
        <v>0.26811890792098508</v>
      </c>
      <c r="K34" s="47">
        <f t="shared" si="95"/>
        <v>0.25188160623260097</v>
      </c>
      <c r="L34" s="47">
        <f t="shared" si="95"/>
        <v>0.23662763678349824</v>
      </c>
      <c r="M34" s="47">
        <f t="shared" si="95"/>
        <v>0.2222974488976244</v>
      </c>
      <c r="N34" s="47">
        <f t="shared" si="95"/>
        <v>0.20883509829244964</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56">
        <f>I35*(1-I36)</f>
        <v>129.72307692307692</v>
      </c>
      <c r="K35" s="56">
        <f t="shared" ref="K35:N35" si="96">J35*(1-J36)</f>
        <v>123.73585798816566</v>
      </c>
      <c r="L35" s="56">
        <f t="shared" si="96"/>
        <v>129.44674374146561</v>
      </c>
      <c r="M35" s="56">
        <f t="shared" si="96"/>
        <v>123.47227864570566</v>
      </c>
      <c r="N35" s="56">
        <f t="shared" si="96"/>
        <v>129.17099919858438</v>
      </c>
    </row>
    <row r="36" spans="1:14" x14ac:dyDescent="0.3">
      <c r="A36" s="46" t="s">
        <v>130</v>
      </c>
      <c r="B36" s="47" t="str">
        <f t="shared" ref="B36" si="97">+IFERROR(B35/A35-1,"nm")</f>
        <v>nm</v>
      </c>
      <c r="C36" s="47">
        <f t="shared" ref="C36" si="98">+IFERROR(C35/B35-1,"nm")</f>
        <v>9.9173553719008156E-2</v>
      </c>
      <c r="D36" s="47">
        <f t="shared" ref="D36" si="99">+IFERROR(D35/C35-1,"nm")</f>
        <v>5.2631578947368363E-2</v>
      </c>
      <c r="E36" s="47">
        <f t="shared" ref="E36" si="100">+IFERROR(E35/D35-1,"nm")</f>
        <v>0.14285714285714279</v>
      </c>
      <c r="F36" s="47">
        <f t="shared" ref="F36" si="101">+IFERROR(F35/E35-1,"nm")</f>
        <v>-6.8749999999999978E-2</v>
      </c>
      <c r="G36" s="47">
        <f t="shared" ref="G36" si="102">+IFERROR(G35/F35-1,"nm")</f>
        <v>-6.7114093959731447E-3</v>
      </c>
      <c r="H36" s="47">
        <f t="shared" ref="H36" si="103">+IFERROR(H35/G35-1,"nm")</f>
        <v>-0.1216216216216216</v>
      </c>
      <c r="I36" s="47">
        <f>+IFERROR(I35/H35-1,"nm")</f>
        <v>-4.6153846153846101E-2</v>
      </c>
      <c r="J36" s="47">
        <f t="shared" ref="J36" si="104">+IFERROR(J35/I35-1,"nm")</f>
        <v>4.6153846153846212E-2</v>
      </c>
      <c r="K36" s="47">
        <f t="shared" ref="K36" si="105">+IFERROR(K35/J35-1,"nm")</f>
        <v>-4.6153846153846212E-2</v>
      </c>
      <c r="L36" s="47">
        <f t="shared" ref="L36" si="106">+IFERROR(L35/K35-1,"nm")</f>
        <v>4.6153846153846212E-2</v>
      </c>
      <c r="M36" s="47">
        <f t="shared" ref="M36" si="107">+IFERROR(M35/L35-1,"nm")</f>
        <v>-4.6153846153846212E-2</v>
      </c>
      <c r="N36" s="47">
        <f t="shared" ref="N36" si="108">+IFERROR(N35/M35-1,"nm")</f>
        <v>4.6153846153846212E-2</v>
      </c>
    </row>
    <row r="37" spans="1:14" x14ac:dyDescent="0.3">
      <c r="A37" s="46" t="s">
        <v>134</v>
      </c>
      <c r="B37" s="47">
        <f t="shared" ref="B37:H37" si="109">+IFERROR(B35/B$18,"nm")</f>
        <v>8.8064046579330417E-3</v>
      </c>
      <c r="C37" s="47">
        <f t="shared" si="109"/>
        <v>9.0083988079111346E-3</v>
      </c>
      <c r="D37" s="47">
        <f t="shared" si="109"/>
        <v>9.2008412197686646E-3</v>
      </c>
      <c r="E37" s="47">
        <f t="shared" si="109"/>
        <v>1.0770784247728038E-2</v>
      </c>
      <c r="F37" s="47">
        <f t="shared" si="109"/>
        <v>9.3698905798012821E-3</v>
      </c>
      <c r="G37" s="47">
        <f t="shared" si="109"/>
        <v>1.0218171775752554E-2</v>
      </c>
      <c r="H37" s="47">
        <f t="shared" si="109"/>
        <v>7.5673787764130628E-3</v>
      </c>
      <c r="I37" s="47">
        <f>+IFERROR(I35/I$18,"nm")</f>
        <v>6.7563886013185855E-3</v>
      </c>
      <c r="J37" s="47">
        <f t="shared" ref="J37:N37" si="110">+IFERROR(J35/J$18,"nm")</f>
        <v>6.6160837131464855E-3</v>
      </c>
      <c r="K37" s="47">
        <f t="shared" si="110"/>
        <v>5.9070430998117221E-3</v>
      </c>
      <c r="L37" s="47">
        <f t="shared" si="110"/>
        <v>5.7843759368564843E-3</v>
      </c>
      <c r="M37" s="47">
        <f t="shared" si="110"/>
        <v>5.1644688075258858E-3</v>
      </c>
      <c r="N37" s="47">
        <f t="shared" si="110"/>
        <v>5.0572221316365212E-3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6">
        <f>I38*(1+I39)</f>
        <v>5139.1228139123605</v>
      </c>
      <c r="K38" s="56">
        <f t="shared" ref="K38:N38" si="111">J38*(1+J39)</f>
        <v>5164.369045067363</v>
      </c>
      <c r="L38" s="56">
        <f t="shared" si="111"/>
        <v>5189.7392997591851</v>
      </c>
      <c r="M38" s="56">
        <f t="shared" si="111"/>
        <v>5215.2341872604584</v>
      </c>
      <c r="N38" s="56">
        <f t="shared" si="111"/>
        <v>5240.8543198368998</v>
      </c>
    </row>
    <row r="39" spans="1:14" x14ac:dyDescent="0.3">
      <c r="A39" s="46" t="s">
        <v>130</v>
      </c>
      <c r="B39" s="47" t="str">
        <f t="shared" ref="B39" si="112">+IFERROR(B38/A38-1,"nm")</f>
        <v>nm</v>
      </c>
      <c r="C39" s="47">
        <f t="shared" ref="C39" si="113">+IFERROR(C38/B38-1,"nm")</f>
        <v>3.2373113854595292E-2</v>
      </c>
      <c r="D39" s="47">
        <f t="shared" ref="D39" si="114">+IFERROR(D38/C38-1,"nm")</f>
        <v>2.9763486579856391E-2</v>
      </c>
      <c r="E39" s="47">
        <f t="shared" ref="E39" si="115">+IFERROR(E38/D38-1,"nm")</f>
        <v>-7.096774193548383E-2</v>
      </c>
      <c r="F39" s="47">
        <f t="shared" ref="F39" si="116">+IFERROR(F38/E38-1,"nm")</f>
        <v>9.0277777777777679E-2</v>
      </c>
      <c r="G39" s="47">
        <f t="shared" ref="G39" si="117">+IFERROR(G38/F38-1,"nm")</f>
        <v>-0.26140127388535028</v>
      </c>
      <c r="H39" s="47">
        <f t="shared" ref="H39" si="118">+IFERROR(H38/G38-1,"nm")</f>
        <v>0.75543290789927564</v>
      </c>
      <c r="I39" s="47">
        <f>+IFERROR(I38/H38-1,"nm")</f>
        <v>4.9125564943997002E-3</v>
      </c>
      <c r="J39" s="47">
        <f>+IFERROR(J38/I38-1,"nm")</f>
        <v>4.9125564943997002E-3</v>
      </c>
      <c r="K39" s="47">
        <f t="shared" ref="K39:N39" si="119">+IFERROR(K38/J38-1,"nm")</f>
        <v>4.9125564943997002E-3</v>
      </c>
      <c r="L39" s="47">
        <f t="shared" si="119"/>
        <v>4.9125564943997002E-3</v>
      </c>
      <c r="M39" s="47">
        <f t="shared" si="119"/>
        <v>4.9125564943997002E-3</v>
      </c>
      <c r="N39" s="47">
        <f t="shared" si="119"/>
        <v>4.9125564943997002E-3</v>
      </c>
    </row>
    <row r="40" spans="1:14" x14ac:dyDescent="0.3">
      <c r="A40" s="46" t="s">
        <v>132</v>
      </c>
      <c r="B40" s="47">
        <f t="shared" ref="B40:H40" si="120">+IFERROR(B38/B$18,"nm")</f>
        <v>0.26528384279475981</v>
      </c>
      <c r="C40" s="47">
        <f t="shared" si="120"/>
        <v>0.25487672717420751</v>
      </c>
      <c r="D40" s="47">
        <f t="shared" si="120"/>
        <v>0.25466614090431128</v>
      </c>
      <c r="E40" s="47">
        <f t="shared" si="120"/>
        <v>0.24234264557388085</v>
      </c>
      <c r="F40" s="47">
        <f t="shared" si="120"/>
        <v>0.2468242988303358</v>
      </c>
      <c r="G40" s="47">
        <f t="shared" si="120"/>
        <v>0.20015189174261253</v>
      </c>
      <c r="H40" s="47">
        <f t="shared" si="120"/>
        <v>0.29623377379358518</v>
      </c>
      <c r="I40" s="47">
        <f>+IFERROR(I38/I$18,"nm")</f>
        <v>0.27864654279954232</v>
      </c>
      <c r="J40" s="47">
        <f t="shared" ref="J40:N40" si="121">+IFERROR(J38/J$18,"nm")</f>
        <v>0.26210345572628463</v>
      </c>
      <c r="K40" s="47">
        <f t="shared" si="121"/>
        <v>0.24654252234193977</v>
      </c>
      <c r="L40" s="47">
        <f t="shared" si="121"/>
        <v>0.2319054327395132</v>
      </c>
      <c r="M40" s="47">
        <f t="shared" si="121"/>
        <v>0.21813733883808914</v>
      </c>
      <c r="N40" s="47">
        <f t="shared" si="121"/>
        <v>0.20518664885618149</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56">
        <f>I41*(1+I42)</f>
        <v>217.51020408163268</v>
      </c>
      <c r="K41" s="56">
        <f t="shared" ref="K41:N41" si="122">J41*(1+J42)</f>
        <v>324.04581424406501</v>
      </c>
      <c r="L41" s="56">
        <f t="shared" si="122"/>
        <v>482.76213142483158</v>
      </c>
      <c r="M41" s="56">
        <f t="shared" si="122"/>
        <v>719.21705293903483</v>
      </c>
      <c r="N41" s="56">
        <f t="shared" si="122"/>
        <v>1071.4866298887662</v>
      </c>
    </row>
    <row r="42" spans="1:14" x14ac:dyDescent="0.3">
      <c r="A42" s="46" t="s">
        <v>130</v>
      </c>
      <c r="B42" s="47" t="str">
        <f t="shared" ref="B42" si="123">+IFERROR(B41/A41-1,"nm")</f>
        <v>nm</v>
      </c>
      <c r="C42" s="47">
        <f t="shared" ref="C42" si="124">+IFERROR(C41/B41-1,"nm")</f>
        <v>0.16346153846153855</v>
      </c>
      <c r="D42" s="47">
        <f t="shared" ref="D42" si="125">+IFERROR(D41/C41-1,"nm")</f>
        <v>-7.8512396694214837E-2</v>
      </c>
      <c r="E42" s="47">
        <f t="shared" ref="E42" si="126">+IFERROR(E41/D41-1,"nm")</f>
        <v>-0.12107623318385652</v>
      </c>
      <c r="F42" s="47">
        <f t="shared" ref="F42" si="127">+IFERROR(F41/E41-1,"nm")</f>
        <v>-0.40306122448979587</v>
      </c>
      <c r="G42" s="47">
        <f t="shared" ref="G42" si="128">+IFERROR(G41/F41-1,"nm")</f>
        <v>-5.9829059829059839E-2</v>
      </c>
      <c r="H42" s="47">
        <f t="shared" ref="H42" si="129">+IFERROR(H41/G41-1,"nm")</f>
        <v>-0.10909090909090913</v>
      </c>
      <c r="I42" s="47">
        <f>+IFERROR(I41/H41-1,"nm")</f>
        <v>0.48979591836734704</v>
      </c>
      <c r="J42" s="47">
        <f t="shared" ref="J42:N42" si="130">+IFERROR(J41/I41-1,"nm")</f>
        <v>0.48979591836734704</v>
      </c>
      <c r="K42" s="47">
        <f t="shared" si="130"/>
        <v>0.48979591836734704</v>
      </c>
      <c r="L42" s="47">
        <f t="shared" si="130"/>
        <v>0.48979591836734704</v>
      </c>
      <c r="M42" s="47">
        <f t="shared" si="130"/>
        <v>0.48979591836734704</v>
      </c>
      <c r="N42" s="47">
        <f t="shared" si="130"/>
        <v>0.48979591836734704</v>
      </c>
    </row>
    <row r="43" spans="1:14" x14ac:dyDescent="0.3">
      <c r="A43" s="46" t="s">
        <v>134</v>
      </c>
      <c r="B43" s="47">
        <f t="shared" ref="B43:H43" si="131">+IFERROR(B41/B$18,"nm")</f>
        <v>1.5138282387190683E-2</v>
      </c>
      <c r="C43" s="47">
        <f t="shared" si="131"/>
        <v>1.6391221891086428E-2</v>
      </c>
      <c r="D43" s="47">
        <f t="shared" si="131"/>
        <v>1.4655625657202945E-2</v>
      </c>
      <c r="E43" s="47">
        <f t="shared" si="131"/>
        <v>1.3194210703466847E-2</v>
      </c>
      <c r="F43" s="47">
        <f t="shared" si="131"/>
        <v>7.3575650861526856E-3</v>
      </c>
      <c r="G43" s="47">
        <f t="shared" si="131"/>
        <v>7.5945871306268989E-3</v>
      </c>
      <c r="H43" s="47">
        <f t="shared" si="131"/>
        <v>5.7046393852960009E-3</v>
      </c>
      <c r="I43" s="47">
        <f>+IFERROR(I41/I$18,"nm")</f>
        <v>7.9551027080041418E-3</v>
      </c>
      <c r="J43" s="47">
        <f t="shared" ref="J43:N43" si="132">+IFERROR(J41/J$18,"nm")</f>
        <v>1.1093367138685696E-2</v>
      </c>
      <c r="K43" s="47">
        <f t="shared" si="132"/>
        <v>1.5469667582022574E-2</v>
      </c>
      <c r="L43" s="47">
        <f t="shared" si="132"/>
        <v>2.1572405574114342E-2</v>
      </c>
      <c r="M43" s="47">
        <f t="shared" si="132"/>
        <v>3.0082655608895451E-2</v>
      </c>
      <c r="N43" s="47">
        <f t="shared" si="132"/>
        <v>4.1950174048707704E-2</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1">
        <f>Historicals!B111</f>
        <v>7126</v>
      </c>
      <c r="C45" s="1">
        <f>Historicals!C111</f>
        <v>7315</v>
      </c>
      <c r="D45" s="1">
        <f>Historicals!D111</f>
        <v>7698</v>
      </c>
      <c r="E45" s="1">
        <f>Historicals!E111</f>
        <v>9242</v>
      </c>
      <c r="F45" s="1">
        <f>Historicals!F111</f>
        <v>9812</v>
      </c>
      <c r="G45" s="1">
        <f>Historicals!G111</f>
        <v>9347</v>
      </c>
      <c r="H45" s="1">
        <f>Historicals!H111</f>
        <v>11456</v>
      </c>
      <c r="I45" s="1">
        <f>Historicals!I111</f>
        <v>12479</v>
      </c>
      <c r="J45" s="53">
        <f>I45*(1+I46)</f>
        <v>13593.352042597766</v>
      </c>
      <c r="K45" s="53">
        <f t="shared" ref="K45:N45" si="133">J45*(1+J46)</f>
        <v>14807.213699334632</v>
      </c>
      <c r="L45" s="53">
        <f t="shared" si="133"/>
        <v>16129.470998079338</v>
      </c>
      <c r="M45" s="53">
        <f t="shared" si="133"/>
        <v>17569.803472855452</v>
      </c>
      <c r="N45" s="53">
        <f t="shared" si="133"/>
        <v>19138.755022500281</v>
      </c>
    </row>
    <row r="46" spans="1:14" x14ac:dyDescent="0.3">
      <c r="A46" s="44" t="s">
        <v>130</v>
      </c>
      <c r="B46" t="str">
        <f>+IFERROR(B45/A45-1,"nm")</f>
        <v>nm</v>
      </c>
      <c r="C46" s="49">
        <f t="shared" ref="C46" si="134">+IFERROR(C45/B45-1,"nm")</f>
        <v>2.6522593320235766E-2</v>
      </c>
      <c r="D46" s="49">
        <f t="shared" ref="D46" si="135">+IFERROR(D45/C45-1,"nm")</f>
        <v>5.2358168147641937E-2</v>
      </c>
      <c r="E46" s="49">
        <f t="shared" ref="E46" si="136">+IFERROR(E45/D45-1,"nm")</f>
        <v>0.20057157703299566</v>
      </c>
      <c r="F46" s="49">
        <f t="shared" ref="F46" si="137">+IFERROR(F45/E45-1,"nm")</f>
        <v>6.1674962129409261E-2</v>
      </c>
      <c r="G46" s="49">
        <f t="shared" ref="G46" si="138">+IFERROR(G45/F45-1,"nm")</f>
        <v>-4.7390949857317621E-2</v>
      </c>
      <c r="H46" s="49">
        <f t="shared" ref="H46" si="139">+IFERROR(H45/G45-1,"nm")</f>
        <v>0.22563389322777372</v>
      </c>
      <c r="I46" s="49">
        <f t="shared" ref="I46" si="140">+IFERROR(I45/H45-1,"nm")</f>
        <v>8.9298184357541999E-2</v>
      </c>
      <c r="J46" s="49">
        <f t="shared" ref="J46" si="141">+IFERROR(J45/I45-1,"nm")</f>
        <v>8.9298184357541999E-2</v>
      </c>
      <c r="K46" s="49">
        <f t="shared" ref="K46" si="142">+IFERROR(K45/J45-1,"nm")</f>
        <v>8.9298184357541999E-2</v>
      </c>
      <c r="L46" s="49">
        <f t="shared" ref="L46" si="143">+IFERROR(L45/K45-1,"nm")</f>
        <v>8.9298184357541999E-2</v>
      </c>
      <c r="M46" s="49">
        <f t="shared" ref="M46" si="144">+IFERROR(M45/L45-1,"nm")</f>
        <v>8.9298184357541999E-2</v>
      </c>
      <c r="N46" s="49">
        <f t="shared" ref="N46" si="145">+IFERROR(N45/M45-1,"nm")</f>
        <v>8.9298184357541999E-2</v>
      </c>
    </row>
    <row r="47" spans="1:14" x14ac:dyDescent="0.3">
      <c r="A47" s="45" t="s">
        <v>114</v>
      </c>
      <c r="B47" s="1">
        <f>Historicals!B112</f>
        <v>4703</v>
      </c>
      <c r="C47" s="1">
        <f>Historicals!C112</f>
        <v>4867</v>
      </c>
      <c r="D47" s="1">
        <f>Historicals!D112</f>
        <v>4995</v>
      </c>
      <c r="E47" s="1">
        <f>Historicals!E112</f>
        <v>5875</v>
      </c>
      <c r="F47" s="1">
        <f>Historicals!F112</f>
        <v>6293</v>
      </c>
      <c r="G47" s="1">
        <f>Historicals!G112</f>
        <v>5892</v>
      </c>
      <c r="H47" s="1">
        <f>Historicals!H112</f>
        <v>6970</v>
      </c>
      <c r="I47" s="1">
        <f>Historicals!I112</f>
        <v>7388</v>
      </c>
      <c r="J47" s="53">
        <f>I47*(1+I48)</f>
        <v>7831.0680057388818</v>
      </c>
      <c r="K47" s="53">
        <f t="shared" ref="K47:N47" si="146">J47*(1+J48)</f>
        <v>8300.707378249479</v>
      </c>
      <c r="L47" s="53">
        <f t="shared" si="146"/>
        <v>8798.5116370885444</v>
      </c>
      <c r="M47" s="53">
        <f t="shared" si="146"/>
        <v>9326.1698672611437</v>
      </c>
      <c r="N47" s="53">
        <f t="shared" si="146"/>
        <v>9885.4724504053556</v>
      </c>
    </row>
    <row r="48" spans="1:14" x14ac:dyDescent="0.3">
      <c r="A48" s="44" t="s">
        <v>130</v>
      </c>
      <c r="B48" s="49" t="str">
        <f>+IFERROR(B47/A47-1,"nm")</f>
        <v>nm</v>
      </c>
      <c r="C48" s="49">
        <f t="shared" ref="C48:N48" si="147">+IFERROR(C47/B47-1,"nm")</f>
        <v>3.4871358707208255E-2</v>
      </c>
      <c r="D48" s="49">
        <f t="shared" si="147"/>
        <v>2.6299568522703876E-2</v>
      </c>
      <c r="E48" s="49">
        <f t="shared" si="147"/>
        <v>0.1761761761761762</v>
      </c>
      <c r="F48" s="49">
        <f t="shared" si="147"/>
        <v>7.1148936170212673E-2</v>
      </c>
      <c r="G48" s="49">
        <f t="shared" si="147"/>
        <v>-6.3721595423486432E-2</v>
      </c>
      <c r="H48" s="49">
        <f t="shared" si="147"/>
        <v>0.18295994568907004</v>
      </c>
      <c r="I48" s="49">
        <f t="shared" si="147"/>
        <v>5.9971305595408975E-2</v>
      </c>
      <c r="J48" s="49">
        <f t="shared" si="147"/>
        <v>5.9971305595408975E-2</v>
      </c>
      <c r="K48" s="49">
        <f t="shared" si="147"/>
        <v>5.9971305595408975E-2</v>
      </c>
      <c r="L48" s="49">
        <f t="shared" si="147"/>
        <v>5.9971305595408975E-2</v>
      </c>
      <c r="M48" s="49">
        <f t="shared" si="147"/>
        <v>5.9971305595408975E-2</v>
      </c>
      <c r="N48" s="49">
        <f t="shared" si="147"/>
        <v>5.9971305595408975E-2</v>
      </c>
    </row>
    <row r="49" spans="1:15" x14ac:dyDescent="0.3">
      <c r="A49" s="44" t="s">
        <v>138</v>
      </c>
      <c r="B49" t="str">
        <f>Historicals!B184</f>
        <v>-</v>
      </c>
      <c r="C49" s="49">
        <f>Historicals!C184</f>
        <v>3.4871358707208165E-2</v>
      </c>
      <c r="D49" s="49">
        <f>Historicals!D184</f>
        <v>2.6299568522703924E-2</v>
      </c>
      <c r="E49" s="49">
        <f>Historicals!E184</f>
        <v>0.17617617617617617</v>
      </c>
      <c r="F49" s="49">
        <f>Historicals!F184</f>
        <v>7.114893617021277E-2</v>
      </c>
      <c r="G49" s="49">
        <f>Historicals!G184</f>
        <v>-6.3721595423486418E-2</v>
      </c>
      <c r="H49" s="49">
        <f>Historicals!H184</f>
        <v>0.18295994568906992</v>
      </c>
      <c r="I49" s="49">
        <f>Historicals!I184</f>
        <v>0.09</v>
      </c>
      <c r="J49" s="49">
        <f>Historicals!J184</f>
        <v>0</v>
      </c>
      <c r="K49" s="49">
        <f>Historicals!K184</f>
        <v>0</v>
      </c>
      <c r="L49" s="49">
        <f>Historicals!L184</f>
        <v>0</v>
      </c>
      <c r="M49" s="49">
        <f>Historicals!M184</f>
        <v>0</v>
      </c>
      <c r="N49" s="49">
        <f>Historicals!N184</f>
        <v>0</v>
      </c>
    </row>
    <row r="50" spans="1:15" x14ac:dyDescent="0.3">
      <c r="A50" s="44" t="s">
        <v>139</v>
      </c>
      <c r="C50" s="49">
        <f>+IFERROR(C48-C49,"nm")</f>
        <v>9.0205620750793969E-17</v>
      </c>
      <c r="D50" s="49">
        <f t="shared" ref="D50:N50" si="148">+IFERROR(D48-D49,"nm")</f>
        <v>-4.8572257327350599E-17</v>
      </c>
      <c r="E50" s="49">
        <f t="shared" si="148"/>
        <v>2.7755575615628914E-17</v>
      </c>
      <c r="F50" s="49">
        <f t="shared" si="148"/>
        <v>-9.7144514654701197E-17</v>
      </c>
      <c r="G50" s="49">
        <f t="shared" si="148"/>
        <v>-1.3877787807814457E-17</v>
      </c>
      <c r="H50" s="49">
        <f t="shared" si="148"/>
        <v>1.1102230246251565E-16</v>
      </c>
      <c r="I50" s="49">
        <f t="shared" si="148"/>
        <v>-3.0028694404591022E-2</v>
      </c>
      <c r="J50" s="49">
        <f t="shared" si="148"/>
        <v>5.9971305595408975E-2</v>
      </c>
      <c r="K50" s="49">
        <f t="shared" si="148"/>
        <v>5.9971305595408975E-2</v>
      </c>
      <c r="L50" s="49">
        <f t="shared" si="148"/>
        <v>5.9971305595408975E-2</v>
      </c>
      <c r="M50" s="49">
        <f t="shared" si="148"/>
        <v>5.9971305595408975E-2</v>
      </c>
      <c r="N50" s="49">
        <f t="shared" si="148"/>
        <v>5.9971305595408975E-2</v>
      </c>
    </row>
    <row r="51" spans="1:15" x14ac:dyDescent="0.3">
      <c r="A51" s="45" t="s">
        <v>115</v>
      </c>
      <c r="B51" s="1">
        <f>Historicals!B113</f>
        <v>2051</v>
      </c>
      <c r="C51" s="1">
        <f>Historicals!C113</f>
        <v>2091</v>
      </c>
      <c r="D51" s="1">
        <f>Historicals!D113</f>
        <v>2339</v>
      </c>
      <c r="E51" s="1">
        <f>Historicals!E113</f>
        <v>2940</v>
      </c>
      <c r="F51" s="1">
        <f>Historicals!F113</f>
        <v>3087</v>
      </c>
      <c r="G51" s="1">
        <f>Historicals!G113</f>
        <v>3053</v>
      </c>
      <c r="H51" s="1">
        <f>Historicals!H113</f>
        <v>3996</v>
      </c>
      <c r="I51" s="1">
        <f>Historicals!I113</f>
        <v>4527</v>
      </c>
      <c r="J51" s="53">
        <f>I51*(1+I52)</f>
        <v>5128.5608108108108</v>
      </c>
      <c r="K51" s="53">
        <f t="shared" ref="K51:N51" si="149">J51*(1+J52)</f>
        <v>5810.0587563915269</v>
      </c>
      <c r="L51" s="53">
        <f t="shared" si="149"/>
        <v>6582.1161136597711</v>
      </c>
      <c r="M51" s="53">
        <f t="shared" si="149"/>
        <v>7456.7666783127597</v>
      </c>
      <c r="N51" s="53">
        <f t="shared" si="149"/>
        <v>8447.6433315119793</v>
      </c>
    </row>
    <row r="52" spans="1:15" x14ac:dyDescent="0.3">
      <c r="A52" s="44" t="s">
        <v>130</v>
      </c>
      <c r="B52" s="49" t="str">
        <f>+IFERROR(B51/A51-1,"nm")</f>
        <v>nm</v>
      </c>
      <c r="C52" s="49">
        <f t="shared" ref="C52:I52" si="150">+IFERROR(C51/B51-1,"nm")</f>
        <v>1.9502681618722484E-2</v>
      </c>
      <c r="D52" s="49">
        <f t="shared" si="150"/>
        <v>0.11860353897656628</v>
      </c>
      <c r="E52" s="49">
        <f t="shared" si="150"/>
        <v>0.25694741342454042</v>
      </c>
      <c r="F52" s="49">
        <f t="shared" si="150"/>
        <v>5.0000000000000044E-2</v>
      </c>
      <c r="G52" s="49">
        <f t="shared" si="150"/>
        <v>-1.1013929381276322E-2</v>
      </c>
      <c r="H52" s="49">
        <f t="shared" si="150"/>
        <v>0.30887651490337364</v>
      </c>
      <c r="I52" s="49">
        <f t="shared" si="150"/>
        <v>0.13288288288288297</v>
      </c>
      <c r="J52" s="49">
        <f t="shared" ref="J52" si="151">+IFERROR(J51/I51-1,"nm")</f>
        <v>0.13288288288288297</v>
      </c>
      <c r="K52" s="49">
        <f t="shared" ref="K52" si="152">+IFERROR(K51/J51-1,"nm")</f>
        <v>0.13288288288288297</v>
      </c>
      <c r="L52" s="49">
        <f t="shared" ref="L52" si="153">+IFERROR(L51/K51-1,"nm")</f>
        <v>0.13288288288288297</v>
      </c>
      <c r="M52" s="49">
        <f t="shared" ref="M52" si="154">+IFERROR(M51/L51-1,"nm")</f>
        <v>0.13288288288288297</v>
      </c>
      <c r="N52" s="49">
        <f t="shared" ref="N52" si="155">+IFERROR(N51/M51-1,"nm")</f>
        <v>0.13288288288288319</v>
      </c>
    </row>
    <row r="53" spans="1:15" x14ac:dyDescent="0.3">
      <c r="A53" s="44" t="s">
        <v>138</v>
      </c>
      <c r="C53" s="52">
        <f>Historicals!C185</f>
        <v>1.9502681618722574E-2</v>
      </c>
      <c r="D53" s="52">
        <f>Historicals!D185</f>
        <v>0.11860353897656624</v>
      </c>
      <c r="E53" s="52">
        <f>Historicals!E185</f>
        <v>0.25694741342454042</v>
      </c>
      <c r="F53" s="52">
        <f>Historicals!F185</f>
        <v>0.05</v>
      </c>
      <c r="G53" s="52">
        <f>Historicals!G185</f>
        <v>-1.101392938127632E-2</v>
      </c>
      <c r="H53" s="52">
        <f>Historicals!H185</f>
        <v>0.30887651490337376</v>
      </c>
      <c r="I53" s="52">
        <f>Historicals!I185</f>
        <v>0.16</v>
      </c>
      <c r="J53" s="52">
        <f>Historicals!J185</f>
        <v>0</v>
      </c>
      <c r="K53" s="52">
        <f>Historicals!K185</f>
        <v>0</v>
      </c>
      <c r="L53" s="52">
        <f>Historicals!L185</f>
        <v>0</v>
      </c>
      <c r="M53" s="52">
        <f>Historicals!M185</f>
        <v>0</v>
      </c>
      <c r="N53" s="52">
        <f>Historicals!N185</f>
        <v>0</v>
      </c>
    </row>
    <row r="54" spans="1:15" x14ac:dyDescent="0.3">
      <c r="A54" s="44" t="s">
        <v>139</v>
      </c>
      <c r="B54" s="49" t="str">
        <f>+IFERROR(B52-B53,"nm")</f>
        <v>nm</v>
      </c>
      <c r="C54" s="49">
        <f>+IFERROR(C52-C53,"nm")</f>
        <v>-9.0205620750793969E-17</v>
      </c>
      <c r="D54" s="49">
        <f t="shared" ref="D54:N54" si="156">+IFERROR(D52-D53,"nm")</f>
        <v>4.163336342344337E-17</v>
      </c>
      <c r="E54" s="49">
        <f t="shared" si="156"/>
        <v>0</v>
      </c>
      <c r="F54" s="49">
        <f t="shared" si="156"/>
        <v>4.163336342344337E-17</v>
      </c>
      <c r="G54" s="49">
        <f t="shared" si="156"/>
        <v>-1.7347234759768071E-18</v>
      </c>
      <c r="H54" s="49">
        <f t="shared" si="156"/>
        <v>-1.1102230246251565E-16</v>
      </c>
      <c r="I54" s="49">
        <f t="shared" si="156"/>
        <v>-2.7117117117117034E-2</v>
      </c>
      <c r="J54" s="49">
        <f t="shared" si="156"/>
        <v>0.13288288288288297</v>
      </c>
      <c r="K54" s="49">
        <f t="shared" si="156"/>
        <v>0.13288288288288297</v>
      </c>
      <c r="L54" s="49">
        <f t="shared" si="156"/>
        <v>0.13288288288288297</v>
      </c>
      <c r="M54" s="49">
        <f t="shared" si="156"/>
        <v>0.13288288288288297</v>
      </c>
      <c r="N54" s="49">
        <f t="shared" si="156"/>
        <v>0.13288288288288319</v>
      </c>
    </row>
    <row r="55" spans="1:15" x14ac:dyDescent="0.3">
      <c r="A55" s="45" t="s">
        <v>116</v>
      </c>
      <c r="B55" s="1">
        <f>Historicals!B114</f>
        <v>372</v>
      </c>
      <c r="C55" s="1">
        <f>Historicals!C114</f>
        <v>357</v>
      </c>
      <c r="D55" s="1">
        <f>Historicals!D114</f>
        <v>364</v>
      </c>
      <c r="E55" s="1">
        <f>Historicals!E114</f>
        <v>427</v>
      </c>
      <c r="F55" s="1">
        <f>Historicals!F114</f>
        <v>432</v>
      </c>
      <c r="G55" s="1">
        <f>Historicals!G114</f>
        <v>402</v>
      </c>
      <c r="H55" s="1">
        <f>Historicals!H114</f>
        <v>490</v>
      </c>
      <c r="I55" s="1">
        <f>Historicals!I114</f>
        <v>564</v>
      </c>
      <c r="J55" s="53">
        <f>I55*(1+I56)</f>
        <v>649.17551020408166</v>
      </c>
      <c r="K55" s="53">
        <f t="shared" ref="K55:N55" si="157">J55*(1+J56)</f>
        <v>747.21426072469808</v>
      </c>
      <c r="L55" s="53">
        <f t="shared" si="157"/>
        <v>860.05886336475453</v>
      </c>
      <c r="M55" s="53">
        <f t="shared" si="157"/>
        <v>989.94530395453387</v>
      </c>
      <c r="N55" s="53">
        <f t="shared" si="157"/>
        <v>1139.4472478170553</v>
      </c>
    </row>
    <row r="56" spans="1:15" x14ac:dyDescent="0.3">
      <c r="A56" s="44" t="s">
        <v>130</v>
      </c>
      <c r="B56" s="49" t="str">
        <f>+IFERROR(B55/A55-1,"nm")</f>
        <v>nm</v>
      </c>
      <c r="C56" s="49">
        <f>+IFERROR(C55/B55-1,"nm")</f>
        <v>-4.0322580645161255E-2</v>
      </c>
      <c r="D56" s="49">
        <f t="shared" ref="D56:N56" si="158">+IFERROR(D55/C55-1,"nm")</f>
        <v>1.9607843137254832E-2</v>
      </c>
      <c r="E56" s="49">
        <f t="shared" si="158"/>
        <v>0.17307692307692313</v>
      </c>
      <c r="F56" s="49">
        <f t="shared" si="158"/>
        <v>1.1709601873536313E-2</v>
      </c>
      <c r="G56" s="49">
        <f t="shared" si="158"/>
        <v>-6.944444444444442E-2</v>
      </c>
      <c r="H56" s="49">
        <f t="shared" si="158"/>
        <v>0.21890547263681581</v>
      </c>
      <c r="I56" s="49">
        <f t="shared" si="158"/>
        <v>0.15102040816326534</v>
      </c>
      <c r="J56" s="49">
        <f t="shared" si="158"/>
        <v>0.15102040816326534</v>
      </c>
      <c r="K56" s="49">
        <f t="shared" si="158"/>
        <v>0.15102040816326534</v>
      </c>
      <c r="L56" s="49">
        <f t="shared" si="158"/>
        <v>0.15102040816326534</v>
      </c>
      <c r="M56" s="49">
        <f t="shared" si="158"/>
        <v>0.15102040816326534</v>
      </c>
      <c r="N56" s="49">
        <f t="shared" si="158"/>
        <v>0.15102040816326534</v>
      </c>
    </row>
    <row r="57" spans="1:15" x14ac:dyDescent="0.3">
      <c r="A57" s="44" t="s">
        <v>138</v>
      </c>
      <c r="C57" s="52">
        <f>Historicals!C186</f>
        <v>-4.0322580645161289E-2</v>
      </c>
      <c r="D57" s="52">
        <f>Historicals!D186</f>
        <v>1.9607843137254902E-2</v>
      </c>
      <c r="E57" s="52">
        <f>Historicals!E186</f>
        <v>0.17307692307692307</v>
      </c>
      <c r="F57" s="52">
        <f>Historicals!F186</f>
        <v>1.1709601873536301E-2</v>
      </c>
      <c r="G57" s="52">
        <f>Historicals!G186</f>
        <v>-6.9444444444444448E-2</v>
      </c>
      <c r="H57" s="52">
        <f>Historicals!H186</f>
        <v>0.21890547263681592</v>
      </c>
      <c r="I57" s="52">
        <f>Historicals!I186</f>
        <v>0.17</v>
      </c>
      <c r="J57" s="52">
        <f>Historicals!J186</f>
        <v>0</v>
      </c>
      <c r="K57" s="52">
        <f>Historicals!K186</f>
        <v>0</v>
      </c>
      <c r="L57" s="52">
        <f>Historicals!L186</f>
        <v>0</v>
      </c>
      <c r="M57" s="52">
        <f>Historicals!M186</f>
        <v>0</v>
      </c>
      <c r="N57" s="52">
        <f>Historicals!N186</f>
        <v>0</v>
      </c>
    </row>
    <row r="58" spans="1:15" x14ac:dyDescent="0.3">
      <c r="A58" s="44" t="s">
        <v>139</v>
      </c>
      <c r="B58" s="49" t="str">
        <f>+IFERROR(B56-B57,"nm")</f>
        <v>nm</v>
      </c>
      <c r="C58" s="49">
        <f>+IFERROR(C56-C57,"nm")</f>
        <v>3.4694469519536142E-17</v>
      </c>
      <c r="D58" s="49">
        <f t="shared" ref="D58:O58" si="159">+IFERROR(D56-D57,"nm")</f>
        <v>-6.9388939039072284E-17</v>
      </c>
      <c r="E58" s="49">
        <f t="shared" si="159"/>
        <v>5.5511151231257827E-17</v>
      </c>
      <c r="F58" s="49">
        <f t="shared" si="159"/>
        <v>1.214306433183765E-17</v>
      </c>
      <c r="G58" s="49">
        <f t="shared" si="159"/>
        <v>2.7755575615628914E-17</v>
      </c>
      <c r="H58" s="49">
        <f t="shared" si="159"/>
        <v>-1.1102230246251565E-16</v>
      </c>
      <c r="I58" s="49">
        <f t="shared" si="159"/>
        <v>-1.8979591836734672E-2</v>
      </c>
      <c r="J58" s="49">
        <f t="shared" si="159"/>
        <v>0.15102040816326534</v>
      </c>
      <c r="K58" s="49">
        <f t="shared" si="159"/>
        <v>0.15102040816326534</v>
      </c>
      <c r="L58" s="49">
        <f t="shared" si="159"/>
        <v>0.15102040816326534</v>
      </c>
      <c r="M58" s="49">
        <f t="shared" si="159"/>
        <v>0.15102040816326534</v>
      </c>
      <c r="N58" s="49">
        <f t="shared" si="159"/>
        <v>0.15102040816326534</v>
      </c>
      <c r="O58" s="49"/>
    </row>
    <row r="59" spans="1:15" x14ac:dyDescent="0.3">
      <c r="A59" s="9" t="s">
        <v>131</v>
      </c>
      <c r="B59" s="1">
        <f>B62+B65</f>
        <v>1362</v>
      </c>
      <c r="C59" s="1">
        <f t="shared" ref="C59:I59" si="160">C62+C65</f>
        <v>1518</v>
      </c>
      <c r="D59" s="1">
        <f t="shared" si="160"/>
        <v>1553</v>
      </c>
      <c r="E59" s="1">
        <f t="shared" si="160"/>
        <v>1703</v>
      </c>
      <c r="F59" s="1">
        <f t="shared" si="160"/>
        <v>2106</v>
      </c>
      <c r="G59" s="1">
        <f t="shared" si="160"/>
        <v>1673</v>
      </c>
      <c r="H59" s="1">
        <f t="shared" si="160"/>
        <v>2571</v>
      </c>
      <c r="I59" s="1">
        <f t="shared" si="160"/>
        <v>3427</v>
      </c>
      <c r="J59" s="53">
        <f>I59*(1+I60)</f>
        <v>4568.0003889537147</v>
      </c>
      <c r="K59" s="53">
        <f t="shared" ref="K59:N59" si="161">J59*(1+J60)</f>
        <v>6088.8904445524622</v>
      </c>
      <c r="L59" s="53">
        <f t="shared" si="161"/>
        <v>8116.152296180976</v>
      </c>
      <c r="M59" s="53">
        <f t="shared" si="161"/>
        <v>10818.379587324856</v>
      </c>
      <c r="N59" s="53">
        <f t="shared" si="161"/>
        <v>14420.298267507695</v>
      </c>
    </row>
    <row r="60" spans="1:15" x14ac:dyDescent="0.3">
      <c r="A60" s="46" t="s">
        <v>130</v>
      </c>
      <c r="B60" s="49" t="str">
        <f>+IFERROR(B59/A59-1,"nm")</f>
        <v>nm</v>
      </c>
      <c r="C60" s="49">
        <f>+IFERROR(C59/B59-1,"nm")</f>
        <v>0.11453744493392071</v>
      </c>
      <c r="D60" s="49">
        <f t="shared" ref="D60:I60" si="162">+IFERROR(D59/C59-1,"nm")</f>
        <v>2.3056653491436041E-2</v>
      </c>
      <c r="E60" s="49">
        <f t="shared" si="162"/>
        <v>9.6587250482936149E-2</v>
      </c>
      <c r="F60" s="49">
        <f t="shared" si="162"/>
        <v>0.23664122137404586</v>
      </c>
      <c r="G60" s="49">
        <f t="shared" si="162"/>
        <v>-0.20560303893637222</v>
      </c>
      <c r="H60" s="49">
        <f t="shared" si="162"/>
        <v>0.53676031081888831</v>
      </c>
      <c r="I60" s="49">
        <f t="shared" si="162"/>
        <v>0.33294437961882539</v>
      </c>
      <c r="J60" s="49">
        <f t="shared" ref="J60" si="163">+IFERROR(J59/I59-1,"nm")</f>
        <v>0.33294437961882539</v>
      </c>
      <c r="K60" s="49">
        <f t="shared" ref="K60" si="164">+IFERROR(K59/J59-1,"nm")</f>
        <v>0.33294437961882539</v>
      </c>
      <c r="L60" s="49">
        <f t="shared" ref="L60" si="165">+IFERROR(L59/K59-1,"nm")</f>
        <v>0.33294437961882539</v>
      </c>
      <c r="M60" s="49">
        <f t="shared" ref="M60" si="166">+IFERROR(M59/L59-1,"nm")</f>
        <v>0.33294437961882539</v>
      </c>
      <c r="N60" s="49">
        <f t="shared" ref="N60" si="167">+IFERROR(N59/M59-1,"nm")</f>
        <v>0.33294437961882539</v>
      </c>
    </row>
    <row r="61" spans="1:15" x14ac:dyDescent="0.3">
      <c r="A61" s="46" t="s">
        <v>132</v>
      </c>
      <c r="B61" s="49">
        <f>+IFERROR(B59/B$45,"nm")</f>
        <v>0.19113106932360371</v>
      </c>
      <c r="C61" s="49">
        <f t="shared" ref="C61:N61" si="168">+IFERROR(C59/C$45,"nm")</f>
        <v>0.20751879699248121</v>
      </c>
      <c r="D61" s="49">
        <f t="shared" si="168"/>
        <v>0.20174071187321382</v>
      </c>
      <c r="E61" s="49">
        <f t="shared" si="168"/>
        <v>0.18426747457260334</v>
      </c>
      <c r="F61" s="49">
        <f t="shared" si="168"/>
        <v>0.21463514064410924</v>
      </c>
      <c r="G61" s="49">
        <f t="shared" si="168"/>
        <v>0.17898791055953783</v>
      </c>
      <c r="H61" s="49">
        <f t="shared" si="168"/>
        <v>0.22442388268156424</v>
      </c>
      <c r="I61" s="49">
        <f t="shared" si="168"/>
        <v>0.27462136389133746</v>
      </c>
      <c r="J61" s="49">
        <f t="shared" si="168"/>
        <v>0.33604664799667355</v>
      </c>
      <c r="K61" s="49">
        <f t="shared" si="168"/>
        <v>0.41121108725715688</v>
      </c>
      <c r="L61" s="49">
        <f t="shared" si="168"/>
        <v>0.50318775470983701</v>
      </c>
      <c r="M61" s="49">
        <f t="shared" si="168"/>
        <v>0.61573708573569197</v>
      </c>
      <c r="N61" s="49">
        <f t="shared" si="168"/>
        <v>0.7534606222063357</v>
      </c>
    </row>
    <row r="62" spans="1:15" x14ac:dyDescent="0.3">
      <c r="A62" s="9" t="s">
        <v>144</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1">
        <f>I62*(1+I63)</f>
        <v>132.02941176470588</v>
      </c>
      <c r="K62" s="1">
        <f t="shared" ref="K62:N62" si="169">J62*(1+J63)</f>
        <v>130.08780276816609</v>
      </c>
      <c r="L62" s="1">
        <f t="shared" si="169"/>
        <v>128.17474684510481</v>
      </c>
      <c r="M62" s="1">
        <f t="shared" si="169"/>
        <v>126.28982409738266</v>
      </c>
      <c r="N62" s="1">
        <f t="shared" si="169"/>
        <v>124.43262080183291</v>
      </c>
    </row>
    <row r="63" spans="1:15" x14ac:dyDescent="0.3">
      <c r="A63" s="46" t="s">
        <v>130</v>
      </c>
      <c r="B63" s="49" t="str">
        <f>+IFERROR(B62/A62-1,"nm")</f>
        <v>nm</v>
      </c>
      <c r="C63" s="49">
        <f t="shared" ref="C63:D63" si="170">+IFERROR(C62/B62-1,"nm")</f>
        <v>-3.4482758620689613E-2</v>
      </c>
      <c r="D63" s="49">
        <f t="shared" si="170"/>
        <v>0.26190476190476186</v>
      </c>
      <c r="E63" s="49">
        <f t="shared" ref="E63" si="171">+IFERROR(E62/D62-1,"nm")</f>
        <v>9.4339622641509413E-2</v>
      </c>
      <c r="F63" s="49">
        <f t="shared" ref="F63" si="172">+IFERROR(F62/E62-1,"nm")</f>
        <v>-4.31034482758621E-2</v>
      </c>
      <c r="G63" s="49">
        <f t="shared" ref="G63" si="173">+IFERROR(G62/F62-1,"nm")</f>
        <v>0.18918918918918926</v>
      </c>
      <c r="H63" s="49">
        <f t="shared" ref="H63" si="174">+IFERROR(H62/G62-1,"nm")</f>
        <v>3.0303030303030276E-2</v>
      </c>
      <c r="I63" s="49">
        <f t="shared" ref="I63:J63" si="175">+IFERROR(I62/H62-1,"nm")</f>
        <v>-1.4705882352941124E-2</v>
      </c>
      <c r="J63" s="49">
        <f t="shared" si="175"/>
        <v>-1.4705882352941124E-2</v>
      </c>
      <c r="K63" s="49">
        <f t="shared" ref="K63" si="176">+IFERROR(K62/J62-1,"nm")</f>
        <v>-1.4705882352941235E-2</v>
      </c>
      <c r="L63" s="49">
        <f t="shared" ref="L63" si="177">+IFERROR(L62/K62-1,"nm")</f>
        <v>-1.4705882352941235E-2</v>
      </c>
      <c r="M63" s="49">
        <f t="shared" ref="M63" si="178">+IFERROR(M62/L62-1,"nm")</f>
        <v>-1.4705882352941235E-2</v>
      </c>
      <c r="N63" s="49">
        <f t="shared" ref="N63" si="179">+IFERROR(N62/M62-1,"nm")</f>
        <v>-1.4705882352941235E-2</v>
      </c>
    </row>
    <row r="64" spans="1:15" x14ac:dyDescent="0.3">
      <c r="A64" s="46" t="s">
        <v>134</v>
      </c>
      <c r="B64" s="49">
        <f>+IFERROR(B62/B$45,"nm")</f>
        <v>1.2208812798203761E-2</v>
      </c>
      <c r="C64" s="49">
        <f t="shared" ref="C64:N64" si="180">+IFERROR(C62/C$45,"nm")</f>
        <v>1.1483253588516746E-2</v>
      </c>
      <c r="D64" s="49">
        <f t="shared" si="180"/>
        <v>1.3769810340348142E-2</v>
      </c>
      <c r="E64" s="49">
        <f t="shared" si="180"/>
        <v>1.2551395801774508E-2</v>
      </c>
      <c r="F64" s="49">
        <f t="shared" si="180"/>
        <v>1.1312678353037097E-2</v>
      </c>
      <c r="G64" s="49">
        <f t="shared" si="180"/>
        <v>1.4122178239007167E-2</v>
      </c>
      <c r="H64" s="49">
        <f t="shared" si="180"/>
        <v>1.1871508379888268E-2</v>
      </c>
      <c r="I64" s="49">
        <f t="shared" si="180"/>
        <v>1.0738039907043834E-2</v>
      </c>
      <c r="J64" s="49">
        <f t="shared" si="180"/>
        <v>9.7127927939306361E-3</v>
      </c>
      <c r="K64" s="49">
        <f t="shared" si="180"/>
        <v>8.7854342761333713E-3</v>
      </c>
      <c r="L64" s="49">
        <f t="shared" si="180"/>
        <v>7.9466181414361067E-3</v>
      </c>
      <c r="M64" s="49">
        <f t="shared" si="180"/>
        <v>7.1878905357418881E-3</v>
      </c>
      <c r="N64" s="49">
        <f t="shared" si="180"/>
        <v>6.5016047624594691E-3</v>
      </c>
    </row>
    <row r="65" spans="1:14" x14ac:dyDescent="0.3">
      <c r="A65" s="9" t="s">
        <v>135</v>
      </c>
      <c r="B65" s="1">
        <f>Historicals!B135</f>
        <v>1275</v>
      </c>
      <c r="C65" s="1">
        <f>Historicals!C135</f>
        <v>1434</v>
      </c>
      <c r="D65" s="1">
        <f>Historicals!D135</f>
        <v>1447</v>
      </c>
      <c r="E65" s="1">
        <f>Historicals!E135</f>
        <v>1587</v>
      </c>
      <c r="F65" s="1">
        <f>Historicals!F135</f>
        <v>1995</v>
      </c>
      <c r="G65" s="1">
        <f>Historicals!G135</f>
        <v>1541</v>
      </c>
      <c r="H65" s="1">
        <f>Historicals!H135</f>
        <v>2435</v>
      </c>
      <c r="I65" s="1">
        <f>Historicals!I135</f>
        <v>3293</v>
      </c>
      <c r="J65" s="53">
        <f>I65*(1+I66)</f>
        <v>4453.3260780287474</v>
      </c>
      <c r="K65" s="53">
        <f t="shared" ref="K65:N65" si="181">J65*(1+J66)</f>
        <v>6022.5062730795335</v>
      </c>
      <c r="L65" s="53">
        <f t="shared" si="181"/>
        <v>8144.6049927108434</v>
      </c>
      <c r="M65" s="53">
        <f t="shared" si="181"/>
        <v>11014.449380286163</v>
      </c>
      <c r="N65" s="53">
        <f t="shared" si="181"/>
        <v>14895.516143442437</v>
      </c>
    </row>
    <row r="66" spans="1:14" x14ac:dyDescent="0.3">
      <c r="A66" s="46" t="s">
        <v>130</v>
      </c>
      <c r="B66" s="49" t="str">
        <f>+IFERROR(B65/A65-1,"nm")</f>
        <v>nm</v>
      </c>
      <c r="C66" s="49">
        <f t="shared" ref="C66" si="182">+IFERROR(C65/B65-1,"nm")</f>
        <v>0.12470588235294122</v>
      </c>
      <c r="D66" s="49">
        <f t="shared" ref="D66" si="183">+IFERROR(D65/C65-1,"nm")</f>
        <v>9.0655509065551421E-3</v>
      </c>
      <c r="E66" s="49">
        <f t="shared" ref="E66" si="184">+IFERROR(E65/D65-1,"nm")</f>
        <v>9.675190048375959E-2</v>
      </c>
      <c r="F66" s="49">
        <f t="shared" ref="F66" si="185">+IFERROR(F65/E65-1,"nm")</f>
        <v>0.25708884688090738</v>
      </c>
      <c r="G66" s="49">
        <f t="shared" ref="G66" si="186">+IFERROR(G65/F65-1,"nm")</f>
        <v>-0.22756892230576442</v>
      </c>
      <c r="H66" s="49">
        <f t="shared" ref="H66" si="187">+IFERROR(H65/G65-1,"nm")</f>
        <v>0.58014276443867629</v>
      </c>
      <c r="I66" s="49">
        <f t="shared" ref="I66:J66" si="188">+IFERROR(I65/H65-1,"nm")</f>
        <v>0.3523613963039014</v>
      </c>
      <c r="J66" s="49">
        <f t="shared" si="188"/>
        <v>0.3523613963039014</v>
      </c>
      <c r="K66" s="49">
        <f t="shared" ref="K66" si="189">+IFERROR(K65/J65-1,"nm")</f>
        <v>0.3523613963039014</v>
      </c>
      <c r="L66" s="49">
        <f t="shared" ref="L66" si="190">+IFERROR(L65/K65-1,"nm")</f>
        <v>0.3523613963039014</v>
      </c>
      <c r="M66" s="49">
        <f t="shared" ref="M66" si="191">+IFERROR(M65/L65-1,"nm")</f>
        <v>0.3523613963039014</v>
      </c>
      <c r="N66" s="49">
        <f t="shared" ref="N66" si="192">+IFERROR(N65/M65-1,"nm")</f>
        <v>0.3523613963039014</v>
      </c>
    </row>
    <row r="67" spans="1:14" x14ac:dyDescent="0.3">
      <c r="A67" s="46" t="s">
        <v>132</v>
      </c>
      <c r="B67" s="49">
        <f>+IFERROR(B65/B$45,"nm")</f>
        <v>0.17892225652539995</v>
      </c>
      <c r="C67" s="49">
        <f t="shared" ref="C67:N67" si="193">+IFERROR(C65/C$45,"nm")</f>
        <v>0.19603554340396445</v>
      </c>
      <c r="D67" s="49">
        <f t="shared" si="193"/>
        <v>0.18797090153286569</v>
      </c>
      <c r="E67" s="49">
        <f t="shared" si="193"/>
        <v>0.17171607877082881</v>
      </c>
      <c r="F67" s="49">
        <f t="shared" si="193"/>
        <v>0.20332246229107215</v>
      </c>
      <c r="G67" s="49">
        <f t="shared" si="193"/>
        <v>0.16486573232053064</v>
      </c>
      <c r="H67" s="49">
        <f t="shared" si="193"/>
        <v>0.21255237430167598</v>
      </c>
      <c r="I67" s="49">
        <f t="shared" si="193"/>
        <v>0.26388332398429359</v>
      </c>
      <c r="J67" s="49">
        <f t="shared" si="193"/>
        <v>0.32761058965244688</v>
      </c>
      <c r="K67" s="49">
        <f t="shared" si="193"/>
        <v>0.40672785544725115</v>
      </c>
      <c r="L67" s="49">
        <f t="shared" si="193"/>
        <v>0.50495177391004853</v>
      </c>
      <c r="M67" s="49">
        <f t="shared" si="193"/>
        <v>0.6268965613248314</v>
      </c>
      <c r="N67" s="49">
        <f t="shared" si="193"/>
        <v>0.77829075746727916</v>
      </c>
    </row>
    <row r="68" spans="1:14" x14ac:dyDescent="0.3">
      <c r="A68" s="9" t="s">
        <v>136</v>
      </c>
      <c r="B68" s="1">
        <f>Historicals!B157</f>
        <v>211</v>
      </c>
      <c r="C68" s="1">
        <f>Historicals!C157</f>
        <v>215</v>
      </c>
      <c r="D68" s="1">
        <f>Historicals!D157</f>
        <v>172</v>
      </c>
      <c r="E68" s="1">
        <f>Historicals!E157</f>
        <v>240</v>
      </c>
      <c r="F68" s="1">
        <f>Historicals!F157</f>
        <v>233</v>
      </c>
      <c r="G68" s="1">
        <f>Historicals!G157</f>
        <v>139</v>
      </c>
      <c r="H68" s="1">
        <f>Historicals!H157</f>
        <v>153</v>
      </c>
      <c r="I68" s="1">
        <f>Historicals!I157</f>
        <v>197</v>
      </c>
      <c r="J68" s="53">
        <f>I68*(1+I69)</f>
        <v>253.65359477124184</v>
      </c>
      <c r="K68" s="53">
        <f t="shared" ref="K68:N68" si="194">J68*(1+J69)</f>
        <v>326.59972660088005</v>
      </c>
      <c r="L68" s="53">
        <f t="shared" si="194"/>
        <v>420.52383098283252</v>
      </c>
      <c r="M68" s="53">
        <f t="shared" si="194"/>
        <v>541.45878891253608</v>
      </c>
      <c r="N68" s="53">
        <f t="shared" si="194"/>
        <v>697.17242755404993</v>
      </c>
    </row>
    <row r="69" spans="1:14" x14ac:dyDescent="0.3">
      <c r="A69" s="46" t="s">
        <v>130</v>
      </c>
      <c r="B69" s="49" t="str">
        <f>+IFERROR(B68/A68-1,"nm")</f>
        <v>nm</v>
      </c>
      <c r="C69" s="49">
        <f t="shared" ref="C69:J69" si="195">+IFERROR(C68/B68-1,"nm")</f>
        <v>1.8957345971563955E-2</v>
      </c>
      <c r="D69" s="49">
        <f t="shared" si="195"/>
        <v>-0.19999999999999996</v>
      </c>
      <c r="E69" s="49">
        <f t="shared" si="195"/>
        <v>0.39534883720930236</v>
      </c>
      <c r="F69" s="49">
        <f t="shared" si="195"/>
        <v>-2.9166666666666674E-2</v>
      </c>
      <c r="G69" s="49">
        <f t="shared" si="195"/>
        <v>-0.40343347639484983</v>
      </c>
      <c r="H69" s="49">
        <f t="shared" si="195"/>
        <v>0.10071942446043169</v>
      </c>
      <c r="I69" s="49">
        <f t="shared" si="195"/>
        <v>0.28758169934640532</v>
      </c>
      <c r="J69" s="49">
        <f t="shared" si="195"/>
        <v>0.28758169934640532</v>
      </c>
      <c r="K69" s="49">
        <f t="shared" ref="K69" si="196">+IFERROR(K68/J68-1,"nm")</f>
        <v>0.28758169934640532</v>
      </c>
      <c r="L69" s="49">
        <f t="shared" ref="L69" si="197">+IFERROR(L68/K68-1,"nm")</f>
        <v>0.28758169934640532</v>
      </c>
      <c r="M69" s="49">
        <f t="shared" ref="M69" si="198">+IFERROR(M68/L68-1,"nm")</f>
        <v>0.28758169934640554</v>
      </c>
      <c r="N69" s="49">
        <f t="shared" ref="N69" si="199">+IFERROR(N68/M68-1,"nm")</f>
        <v>0.28758169934640554</v>
      </c>
    </row>
    <row r="70" spans="1:14" x14ac:dyDescent="0.3">
      <c r="A70" s="46" t="s">
        <v>134</v>
      </c>
      <c r="B70" s="49">
        <f>+IFERROR(B68/B$45,"nm")</f>
        <v>2.9609879315183833E-2</v>
      </c>
      <c r="C70" s="49">
        <f t="shared" ref="C70:N70" si="200">+IFERROR(C68/C$45,"nm")</f>
        <v>2.939166097060834E-2</v>
      </c>
      <c r="D70" s="49">
        <f t="shared" si="200"/>
        <v>2.2343465835281892E-2</v>
      </c>
      <c r="E70" s="49">
        <f t="shared" si="200"/>
        <v>2.5968405107119671E-2</v>
      </c>
      <c r="F70" s="49">
        <f t="shared" si="200"/>
        <v>2.3746432939258051E-2</v>
      </c>
      <c r="G70" s="49">
        <f t="shared" si="200"/>
        <v>1.4871081630469669E-2</v>
      </c>
      <c r="H70" s="49">
        <f t="shared" si="200"/>
        <v>1.3355446927374302E-2</v>
      </c>
      <c r="I70" s="49">
        <f t="shared" si="200"/>
        <v>1.5786521355877874E-2</v>
      </c>
      <c r="J70" s="49">
        <f t="shared" si="200"/>
        <v>1.8660121063322894E-2</v>
      </c>
      <c r="K70" s="49">
        <f t="shared" si="200"/>
        <v>2.2056798343874508E-2</v>
      </c>
      <c r="L70" s="49">
        <f t="shared" si="200"/>
        <v>2.6071768319798436E-2</v>
      </c>
      <c r="M70" s="49">
        <f t="shared" si="200"/>
        <v>3.0817577996763896E-2</v>
      </c>
      <c r="N70" s="49">
        <f t="shared" si="200"/>
        <v>3.6427261163770909E-2</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2020-05-20T17:26:08Z</dcterms:created>
  <dcterms:modified xsi:type="dcterms:W3CDTF">2024-05-22T11:42:49Z</dcterms:modified>
</cp:coreProperties>
</file>